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4E5A7CDF-275F-47A9-8317-B742F832A593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จันทบุรี!$A$1:$P$677</definedName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K625" i="22" s="1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M337" i="22" s="1"/>
  <c r="L335" i="22"/>
  <c r="L334" i="22"/>
  <c r="N333" i="22"/>
  <c r="M333" i="22"/>
  <c r="O332" i="22"/>
  <c r="P330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L316" i="22"/>
  <c r="L315" i="22"/>
  <c r="N314" i="22"/>
  <c r="M314" i="22"/>
  <c r="P314" i="22" s="1"/>
  <c r="O313" i="22"/>
  <c r="N311" i="22"/>
  <c r="M311" i="22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L296" i="22"/>
  <c r="L295" i="22"/>
  <c r="N294" i="22"/>
  <c r="M294" i="22"/>
  <c r="P294" i="22" s="1"/>
  <c r="O293" i="22"/>
  <c r="P291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L277" i="22"/>
  <c r="L276" i="22"/>
  <c r="N275" i="22"/>
  <c r="M275" i="22"/>
  <c r="P275" i="22" s="1"/>
  <c r="O274" i="22"/>
  <c r="N272" i="22"/>
  <c r="M272" i="22"/>
  <c r="P272" i="22" s="1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L256" i="22"/>
  <c r="L255" i="22"/>
  <c r="N254" i="22"/>
  <c r="M254" i="22"/>
  <c r="P254" i="22" s="1"/>
  <c r="O253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M142" i="22" s="1"/>
  <c r="O143" i="22"/>
  <c r="P141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P119" i="22"/>
  <c r="O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O95" i="22"/>
  <c r="N95" i="22"/>
  <c r="M95" i="22"/>
  <c r="P95" i="22" s="1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P70" i="22" s="1"/>
  <c r="O69" i="22"/>
  <c r="O67" i="22"/>
  <c r="N67" i="22"/>
  <c r="M67" i="22"/>
  <c r="P67" i="22" s="1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M53" i="22" s="1"/>
  <c r="P54" i="22"/>
  <c r="O54" i="22"/>
  <c r="N54" i="22"/>
  <c r="M54" i="22"/>
  <c r="L54" i="22"/>
  <c r="N49" i="22"/>
  <c r="L49" i="22"/>
  <c r="O49" i="22" s="1"/>
  <c r="L47" i="22"/>
  <c r="L46" i="22"/>
  <c r="N45" i="22"/>
  <c r="M45" i="22"/>
  <c r="P42" i="22"/>
  <c r="O42" i="22"/>
  <c r="N42" i="22"/>
  <c r="M42" i="22"/>
  <c r="L42" i="22"/>
  <c r="P36" i="22"/>
  <c r="O36" i="22"/>
  <c r="P35" i="22"/>
  <c r="O35" i="22"/>
  <c r="P34" i="22"/>
  <c r="M34" i="22"/>
  <c r="P33" i="22"/>
  <c r="M33" i="22"/>
  <c r="P32" i="22"/>
  <c r="M32" i="22"/>
  <c r="M31" i="22"/>
  <c r="P31" i="22" s="1"/>
  <c r="M30" i="22"/>
  <c r="P30" i="22" s="1"/>
  <c r="P25" i="22"/>
  <c r="O25" i="22"/>
  <c r="N25" i="22"/>
  <c r="N15" i="22" s="1"/>
  <c r="M25" i="22"/>
  <c r="L25" i="22"/>
  <c r="N24" i="22"/>
  <c r="M24" i="22"/>
  <c r="P24" i="22" s="1"/>
  <c r="N23" i="22"/>
  <c r="M23" i="22"/>
  <c r="P23" i="22" s="1"/>
  <c r="P21" i="22"/>
  <c r="N21" i="22"/>
  <c r="M21" i="22"/>
  <c r="L21" i="22"/>
  <c r="O21" i="22" s="1"/>
  <c r="P19" i="22"/>
  <c r="N19" i="22"/>
  <c r="M19" i="22"/>
  <c r="M15" i="22"/>
  <c r="P15" i="22" s="1"/>
  <c r="L15" i="22"/>
  <c r="O15" i="22" s="1"/>
  <c r="M11" i="22"/>
  <c r="P11" i="22" s="1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P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N141" i="21"/>
  <c r="M141" i="21"/>
  <c r="L141" i="21"/>
  <c r="O141" i="21" s="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O121" i="21"/>
  <c r="P119" i="21"/>
  <c r="O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P67" i="21"/>
  <c r="O67" i="21"/>
  <c r="N67" i="21"/>
  <c r="M67" i="21"/>
  <c r="L67" i="21"/>
  <c r="J65" i="21"/>
  <c r="I65" i="21"/>
  <c r="J64" i="21"/>
  <c r="I64" i="21"/>
  <c r="N61" i="21"/>
  <c r="L61" i="21"/>
  <c r="L59" i="21"/>
  <c r="L58" i="21"/>
  <c r="N57" i="21"/>
  <c r="M57" i="21"/>
  <c r="P54" i="21"/>
  <c r="N54" i="21"/>
  <c r="M54" i="21"/>
  <c r="L54" i="21"/>
  <c r="O54" i="21" s="1"/>
  <c r="N49" i="21"/>
  <c r="L49" i="21"/>
  <c r="L47" i="21"/>
  <c r="L46" i="21"/>
  <c r="N45" i="21"/>
  <c r="M45" i="21"/>
  <c r="M43" i="21" s="1"/>
  <c r="N42" i="21"/>
  <c r="M42" i="21"/>
  <c r="P42" i="21" s="1"/>
  <c r="L42" i="21"/>
  <c r="P36" i="21"/>
  <c r="O36" i="21"/>
  <c r="P35" i="21"/>
  <c r="O35" i="21"/>
  <c r="M34" i="21"/>
  <c r="P34" i="21" s="1"/>
  <c r="M33" i="21"/>
  <c r="P33" i="21" s="1"/>
  <c r="P32" i="21"/>
  <c r="M32" i="21"/>
  <c r="P31" i="21"/>
  <c r="M31" i="21"/>
  <c r="M29" i="21" s="1"/>
  <c r="P29" i="21" s="1"/>
  <c r="P30" i="21"/>
  <c r="M30" i="21"/>
  <c r="P25" i="21"/>
  <c r="N25" i="21"/>
  <c r="M25" i="21"/>
  <c r="L25" i="21"/>
  <c r="O25" i="21" s="1"/>
  <c r="P24" i="21"/>
  <c r="N24" i="21"/>
  <c r="M24" i="21"/>
  <c r="P23" i="21"/>
  <c r="N23" i="21"/>
  <c r="M23" i="21"/>
  <c r="N21" i="21"/>
  <c r="N19" i="21" s="1"/>
  <c r="M21" i="21"/>
  <c r="L21" i="21"/>
  <c r="O21" i="21" s="1"/>
  <c r="L19" i="21"/>
  <c r="O19" i="21" s="1"/>
  <c r="O15" i="21"/>
  <c r="N15" i="21"/>
  <c r="M15" i="21"/>
  <c r="P15" i="21" s="1"/>
  <c r="L15" i="21"/>
  <c r="M14" i="21"/>
  <c r="P14" i="21" s="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N383" i="20"/>
  <c r="L383" i="20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L335" i="20"/>
  <c r="L334" i="20"/>
  <c r="N333" i="20"/>
  <c r="M333" i="20"/>
  <c r="O332" i="20"/>
  <c r="P330" i="20"/>
  <c r="O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L277" i="20"/>
  <c r="L276" i="20"/>
  <c r="N275" i="20"/>
  <c r="M275" i="20"/>
  <c r="P275" i="20" s="1"/>
  <c r="O274" i="20"/>
  <c r="N272" i="20"/>
  <c r="M272" i="20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P122" i="20" s="1"/>
  <c r="O121" i="20"/>
  <c r="O119" i="20"/>
  <c r="N119" i="20"/>
  <c r="M119" i="20"/>
  <c r="P119" i="20" s="1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L100" i="20"/>
  <c r="L99" i="20"/>
  <c r="N98" i="20"/>
  <c r="M98" i="20"/>
  <c r="O97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L72" i="20"/>
  <c r="L71" i="20"/>
  <c r="N70" i="20"/>
  <c r="M70" i="20"/>
  <c r="O69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N54" i="20"/>
  <c r="M54" i="20"/>
  <c r="P54" i="20" s="1"/>
  <c r="L54" i="20"/>
  <c r="O54" i="20" s="1"/>
  <c r="N49" i="20"/>
  <c r="L49" i="20"/>
  <c r="O49" i="20" s="1"/>
  <c r="L47" i="20"/>
  <c r="L46" i="20"/>
  <c r="N45" i="20"/>
  <c r="M45" i="20"/>
  <c r="M43" i="20" s="1"/>
  <c r="M41" i="20" s="1"/>
  <c r="O42" i="20"/>
  <c r="N42" i="20"/>
  <c r="M42" i="20"/>
  <c r="P42" i="20" s="1"/>
  <c r="L42" i="20"/>
  <c r="P36" i="20"/>
  <c r="O36" i="20"/>
  <c r="P35" i="20"/>
  <c r="O35" i="20"/>
  <c r="P34" i="20"/>
  <c r="M34" i="20"/>
  <c r="M33" i="20"/>
  <c r="P33" i="20" s="1"/>
  <c r="M32" i="20"/>
  <c r="M31" i="20"/>
  <c r="N25" i="20"/>
  <c r="N15" i="20" s="1"/>
  <c r="M25" i="20"/>
  <c r="M19" i="20" s="1"/>
  <c r="L25" i="20"/>
  <c r="O25" i="20" s="1"/>
  <c r="N24" i="20"/>
  <c r="M24" i="20"/>
  <c r="P23" i="20"/>
  <c r="N23" i="20"/>
  <c r="M23" i="20"/>
  <c r="P21" i="20"/>
  <c r="O21" i="20"/>
  <c r="N21" i="20"/>
  <c r="M21" i="20"/>
  <c r="L21" i="20"/>
  <c r="N19" i="20"/>
  <c r="L19" i="20"/>
  <c r="O19" i="20" s="1"/>
  <c r="M13" i="20"/>
  <c r="P13" i="20" s="1"/>
  <c r="M11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J488" i="19"/>
  <c r="I488" i="19"/>
  <c r="K488" i="19" s="1"/>
  <c r="J487" i="19"/>
  <c r="I487" i="19"/>
  <c r="K487" i="19" s="1"/>
  <c r="J486" i="19"/>
  <c r="I486" i="19"/>
  <c r="J485" i="19"/>
  <c r="I485" i="19"/>
  <c r="K485" i="19" s="1"/>
  <c r="J484" i="19"/>
  <c r="I484" i="19"/>
  <c r="K484" i="19" s="1"/>
  <c r="J483" i="19"/>
  <c r="I483" i="19"/>
  <c r="J482" i="19"/>
  <c r="I482" i="19"/>
  <c r="J481" i="19"/>
  <c r="I481" i="19"/>
  <c r="J480" i="19"/>
  <c r="I480" i="19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P311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L296" i="19"/>
  <c r="L295" i="19"/>
  <c r="N294" i="19"/>
  <c r="M294" i="19"/>
  <c r="O293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L277" i="19"/>
  <c r="L276" i="19"/>
  <c r="N275" i="19"/>
  <c r="M275" i="19"/>
  <c r="O274" i="19"/>
  <c r="O272" i="19"/>
  <c r="N272" i="19"/>
  <c r="M272" i="19"/>
  <c r="P272" i="19" s="1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L256" i="19"/>
  <c r="L255" i="19"/>
  <c r="N254" i="19"/>
  <c r="M254" i="19"/>
  <c r="O253" i="19"/>
  <c r="N251" i="19"/>
  <c r="M251" i="19"/>
  <c r="P251" i="19" s="1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L226" i="19"/>
  <c r="L225" i="19"/>
  <c r="N224" i="19"/>
  <c r="M224" i="19"/>
  <c r="O223" i="19"/>
  <c r="N221" i="19"/>
  <c r="M221" i="19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P119" i="19"/>
  <c r="O119" i="19"/>
  <c r="N119" i="19"/>
  <c r="M119" i="19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P95" i="19"/>
  <c r="N95" i="19"/>
  <c r="M95" i="19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O67" i="19"/>
  <c r="N67" i="19"/>
  <c r="M67" i="19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P54" i="19"/>
  <c r="N54" i="19"/>
  <c r="M54" i="19"/>
  <c r="L54" i="19"/>
  <c r="N49" i="19"/>
  <c r="L49" i="19"/>
  <c r="O49" i="19" s="1"/>
  <c r="L47" i="19"/>
  <c r="L46" i="19"/>
  <c r="N45" i="19"/>
  <c r="M45" i="19"/>
  <c r="M43" i="19" s="1"/>
  <c r="N42" i="19"/>
  <c r="M42" i="19"/>
  <c r="L42" i="19"/>
  <c r="P36" i="19"/>
  <c r="O36" i="19"/>
  <c r="P35" i="19"/>
  <c r="O35" i="19"/>
  <c r="M34" i="19"/>
  <c r="P34" i="19" s="1"/>
  <c r="M33" i="19"/>
  <c r="P33" i="19" s="1"/>
  <c r="P32" i="19"/>
  <c r="M32" i="19"/>
  <c r="P31" i="19"/>
  <c r="M31" i="19"/>
  <c r="P30" i="19"/>
  <c r="M30" i="19"/>
  <c r="M29" i="19"/>
  <c r="P29" i="19" s="1"/>
  <c r="M28" i="19"/>
  <c r="P28" i="19" s="1"/>
  <c r="P25" i="19"/>
  <c r="N25" i="19"/>
  <c r="M25" i="19"/>
  <c r="L25" i="19"/>
  <c r="P24" i="19"/>
  <c r="N24" i="19"/>
  <c r="M24" i="19"/>
  <c r="P23" i="19"/>
  <c r="N23" i="19"/>
  <c r="M23" i="19"/>
  <c r="N21" i="19"/>
  <c r="M21" i="19"/>
  <c r="L21" i="19"/>
  <c r="O21" i="19" s="1"/>
  <c r="L19" i="19"/>
  <c r="N15" i="19"/>
  <c r="M15" i="19"/>
  <c r="P15" i="19" s="1"/>
  <c r="M14" i="19"/>
  <c r="P14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4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M310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L296" i="18"/>
  <c r="L295" i="18"/>
  <c r="N294" i="18"/>
  <c r="M294" i="18"/>
  <c r="M292" i="18" s="1"/>
  <c r="O293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L226" i="18"/>
  <c r="L225" i="18"/>
  <c r="N224" i="18"/>
  <c r="M224" i="18"/>
  <c r="M222" i="18" s="1"/>
  <c r="O223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N54" i="18"/>
  <c r="M54" i="18"/>
  <c r="L54" i="18"/>
  <c r="N49" i="18"/>
  <c r="L49" i="18"/>
  <c r="L47" i="18"/>
  <c r="L46" i="18"/>
  <c r="N45" i="18"/>
  <c r="M45" i="18"/>
  <c r="P42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P32" i="18"/>
  <c r="M32" i="18"/>
  <c r="P31" i="18"/>
  <c r="M31" i="18"/>
  <c r="M30" i="18"/>
  <c r="P30" i="18" s="1"/>
  <c r="M29" i="18"/>
  <c r="P25" i="18"/>
  <c r="N25" i="18"/>
  <c r="M25" i="18"/>
  <c r="L25" i="18"/>
  <c r="O25" i="18" s="1"/>
  <c r="P24" i="18"/>
  <c r="N24" i="18"/>
  <c r="M24" i="18"/>
  <c r="N23" i="18"/>
  <c r="M23" i="18"/>
  <c r="P23" i="18" s="1"/>
  <c r="N21" i="18"/>
  <c r="N19" i="18" s="1"/>
  <c r="M21" i="18"/>
  <c r="P21" i="18" s="1"/>
  <c r="L21" i="18"/>
  <c r="O15" i="18"/>
  <c r="N15" i="18"/>
  <c r="M15" i="18"/>
  <c r="P15" i="18" s="1"/>
  <c r="L15" i="18"/>
  <c r="M14" i="18"/>
  <c r="P14" i="18" s="1"/>
  <c r="M13" i="18"/>
  <c r="P13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N553" i="17"/>
  <c r="L553" i="17"/>
  <c r="O553" i="17" s="1"/>
  <c r="N552" i="17"/>
  <c r="L552" i="17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M290" i="17" s="1"/>
  <c r="P290" i="17" s="1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O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O221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N54" i="17"/>
  <c r="M54" i="17"/>
  <c r="L54" i="17"/>
  <c r="O54" i="17" s="1"/>
  <c r="N49" i="17"/>
  <c r="L49" i="17"/>
  <c r="L47" i="17"/>
  <c r="L46" i="17"/>
  <c r="N45" i="17"/>
  <c r="M45" i="17"/>
  <c r="M43" i="17" s="1"/>
  <c r="O42" i="17"/>
  <c r="N42" i="17"/>
  <c r="M42" i="17"/>
  <c r="P42" i="17" s="1"/>
  <c r="L42" i="17"/>
  <c r="P36" i="17"/>
  <c r="O36" i="17"/>
  <c r="P35" i="17"/>
  <c r="O35" i="17"/>
  <c r="P34" i="17"/>
  <c r="M34" i="17"/>
  <c r="M33" i="17"/>
  <c r="P33" i="17" s="1"/>
  <c r="M32" i="17"/>
  <c r="M31" i="17"/>
  <c r="P31" i="17" s="1"/>
  <c r="N25" i="17"/>
  <c r="N15" i="17" s="1"/>
  <c r="M25" i="17"/>
  <c r="L25" i="17"/>
  <c r="O25" i="17" s="1"/>
  <c r="N24" i="17"/>
  <c r="M24" i="17"/>
  <c r="P24" i="17" s="1"/>
  <c r="N23" i="17"/>
  <c r="M23" i="17"/>
  <c r="P23" i="17" s="1"/>
  <c r="P21" i="17"/>
  <c r="O21" i="17"/>
  <c r="N21" i="17"/>
  <c r="M21" i="17"/>
  <c r="L21" i="17"/>
  <c r="N19" i="17"/>
  <c r="M19" i="17"/>
  <c r="L19" i="17"/>
  <c r="O19" i="17" s="1"/>
  <c r="O15" i="17"/>
  <c r="L15" i="17"/>
  <c r="M13" i="17"/>
  <c r="P13" i="17" s="1"/>
  <c r="M11" i="17"/>
  <c r="P11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N330" i="16"/>
  <c r="M330" i="16"/>
  <c r="P330" i="16" s="1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L296" i="16"/>
  <c r="L295" i="16"/>
  <c r="N294" i="16"/>
  <c r="M294" i="16"/>
  <c r="P294" i="16" s="1"/>
  <c r="O293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M220" i="16" s="1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N141" i="16"/>
  <c r="M141" i="16"/>
  <c r="P141" i="16" s="1"/>
  <c r="L141" i="16"/>
  <c r="O141" i="16" s="1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N95" i="16"/>
  <c r="M95" i="16"/>
  <c r="P95" i="16" s="1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N54" i="16"/>
  <c r="M54" i="16"/>
  <c r="L54" i="16"/>
  <c r="N49" i="16"/>
  <c r="L49" i="16"/>
  <c r="O49" i="16" s="1"/>
  <c r="L47" i="16"/>
  <c r="L46" i="16"/>
  <c r="N45" i="16"/>
  <c r="M45" i="16"/>
  <c r="M43" i="16" s="1"/>
  <c r="O42" i="16"/>
  <c r="N42" i="16"/>
  <c r="M42" i="16"/>
  <c r="L42" i="16"/>
  <c r="P36" i="16"/>
  <c r="O36" i="16"/>
  <c r="P35" i="16"/>
  <c r="O35" i="16"/>
  <c r="P34" i="16"/>
  <c r="M34" i="16"/>
  <c r="M33" i="16"/>
  <c r="M32" i="16"/>
  <c r="M31" i="16"/>
  <c r="N25" i="16"/>
  <c r="N15" i="16" s="1"/>
  <c r="M25" i="16"/>
  <c r="L25" i="16"/>
  <c r="N24" i="16"/>
  <c r="M24" i="16"/>
  <c r="P23" i="16"/>
  <c r="N23" i="16"/>
  <c r="M23" i="16"/>
  <c r="P21" i="16"/>
  <c r="O21" i="16"/>
  <c r="N21" i="16"/>
  <c r="M21" i="16"/>
  <c r="L21" i="16"/>
  <c r="M19" i="16"/>
  <c r="M11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M26" i="15" s="1"/>
  <c r="M16" i="15" s="1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M140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P32" i="15"/>
  <c r="M32" i="15"/>
  <c r="M31" i="15"/>
  <c r="M30" i="15"/>
  <c r="P30" i="15" s="1"/>
  <c r="P25" i="15"/>
  <c r="O25" i="15"/>
  <c r="N25" i="15"/>
  <c r="N15" i="15" s="1"/>
  <c r="M25" i="15"/>
  <c r="L25" i="15"/>
  <c r="N24" i="15"/>
  <c r="M24" i="15"/>
  <c r="N23" i="15"/>
  <c r="M23" i="15"/>
  <c r="P21" i="15"/>
  <c r="N21" i="15"/>
  <c r="M21" i="15"/>
  <c r="L21" i="15"/>
  <c r="P19" i="15"/>
  <c r="N19" i="15"/>
  <c r="M19" i="15"/>
  <c r="M15" i="15"/>
  <c r="P15" i="15" s="1"/>
  <c r="L15" i="15"/>
  <c r="O15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J650" i="14"/>
  <c r="I650" i="14"/>
  <c r="K650" i="14" s="1"/>
  <c r="N649" i="14"/>
  <c r="L649" i="14"/>
  <c r="J649" i="14"/>
  <c r="I649" i="14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O223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P120" i="14" s="1"/>
  <c r="O121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M68" i="14" s="1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P54" i="14"/>
  <c r="O54" i="14"/>
  <c r="N54" i="14"/>
  <c r="M54" i="14"/>
  <c r="L54" i="14"/>
  <c r="N49" i="14"/>
  <c r="L49" i="14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M34" i="14"/>
  <c r="P34" i="14" s="1"/>
  <c r="M33" i="14"/>
  <c r="P33" i="14" s="1"/>
  <c r="P32" i="14"/>
  <c r="M32" i="14"/>
  <c r="M30" i="14" s="1"/>
  <c r="P31" i="14"/>
  <c r="M31" i="14"/>
  <c r="M29" i="14" s="1"/>
  <c r="P29" i="14" s="1"/>
  <c r="P25" i="14"/>
  <c r="N25" i="14"/>
  <c r="M25" i="14"/>
  <c r="L25" i="14"/>
  <c r="P24" i="14"/>
  <c r="N24" i="14"/>
  <c r="M24" i="14"/>
  <c r="P23" i="14"/>
  <c r="N23" i="14"/>
  <c r="M23" i="14"/>
  <c r="N21" i="14"/>
  <c r="M21" i="14"/>
  <c r="L21" i="14"/>
  <c r="O21" i="14" s="1"/>
  <c r="L19" i="14"/>
  <c r="N15" i="14"/>
  <c r="M15" i="14"/>
  <c r="P15" i="14" s="1"/>
  <c r="M14" i="14"/>
  <c r="P14" i="14" s="1"/>
  <c r="M13" i="14"/>
  <c r="P13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N352" i="13"/>
  <c r="L352" i="13"/>
  <c r="O352" i="13" s="1"/>
  <c r="N351" i="13"/>
  <c r="L351" i="13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P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M294" i="13"/>
  <c r="O293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L277" i="13"/>
  <c r="L276" i="13"/>
  <c r="N275" i="13"/>
  <c r="M275" i="13"/>
  <c r="P275" i="13" s="1"/>
  <c r="O274" i="13"/>
  <c r="O272" i="13"/>
  <c r="N272" i="13"/>
  <c r="M272" i="13"/>
  <c r="P272" i="13" s="1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L226" i="13"/>
  <c r="L225" i="13"/>
  <c r="N224" i="13"/>
  <c r="M224" i="13"/>
  <c r="M222" i="13" s="1"/>
  <c r="O223" i="13"/>
  <c r="N221" i="13"/>
  <c r="M221" i="13"/>
  <c r="L221" i="13"/>
  <c r="O221" i="13" s="1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P119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M94" i="13" s="1"/>
  <c r="P94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L72" i="13"/>
  <c r="L71" i="13"/>
  <c r="N70" i="13"/>
  <c r="M70" i="13"/>
  <c r="O69" i="13"/>
  <c r="P67" i="13"/>
  <c r="O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M34" i="13"/>
  <c r="P34" i="13" s="1"/>
  <c r="P33" i="13"/>
  <c r="M33" i="13"/>
  <c r="P32" i="13"/>
  <c r="M32" i="13"/>
  <c r="M31" i="13"/>
  <c r="P31" i="13" s="1"/>
  <c r="M30" i="13"/>
  <c r="P30" i="13" s="1"/>
  <c r="M29" i="13"/>
  <c r="P25" i="13"/>
  <c r="O25" i="13"/>
  <c r="N25" i="13"/>
  <c r="M25" i="13"/>
  <c r="L25" i="13"/>
  <c r="N24" i="13"/>
  <c r="M24" i="13"/>
  <c r="P24" i="13" s="1"/>
  <c r="N23" i="13"/>
  <c r="M23" i="13"/>
  <c r="P21" i="13"/>
  <c r="N21" i="13"/>
  <c r="M21" i="13"/>
  <c r="L21" i="13"/>
  <c r="P19" i="13"/>
  <c r="N19" i="13"/>
  <c r="M19" i="13"/>
  <c r="N15" i="13"/>
  <c r="M15" i="13"/>
  <c r="P15" i="13" s="1"/>
  <c r="L15" i="13"/>
  <c r="O15" i="13" s="1"/>
  <c r="M14" i="13"/>
  <c r="P14" i="13" s="1"/>
  <c r="M11" i="13"/>
  <c r="P11" i="13" s="1"/>
  <c r="M9" i="13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M329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M53" i="12" s="1"/>
  <c r="P54" i="12"/>
  <c r="O54" i="12"/>
  <c r="N54" i="12"/>
  <c r="M54" i="12"/>
  <c r="L54" i="12"/>
  <c r="N49" i="12"/>
  <c r="L49" i="12"/>
  <c r="O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1" i="12"/>
  <c r="M30" i="12"/>
  <c r="P30" i="12" s="1"/>
  <c r="P25" i="12"/>
  <c r="O25" i="12"/>
  <c r="N25" i="12"/>
  <c r="M25" i="12"/>
  <c r="L25" i="12"/>
  <c r="N24" i="12"/>
  <c r="M24" i="12"/>
  <c r="N23" i="12"/>
  <c r="M23" i="12"/>
  <c r="P21" i="12"/>
  <c r="N21" i="12"/>
  <c r="M21" i="12"/>
  <c r="L21" i="12"/>
  <c r="O21" i="12" s="1"/>
  <c r="P19" i="12"/>
  <c r="M19" i="12"/>
  <c r="M15" i="12"/>
  <c r="P15" i="12" s="1"/>
  <c r="L15" i="12"/>
  <c r="O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P272" i="11" s="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P120" i="11" s="1"/>
  <c r="O121" i="11"/>
  <c r="O119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L100" i="11"/>
  <c r="L99" i="11"/>
  <c r="N98" i="11"/>
  <c r="M98" i="11"/>
  <c r="P98" i="11" s="1"/>
  <c r="O97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L72" i="11"/>
  <c r="L71" i="11"/>
  <c r="N70" i="11"/>
  <c r="M70" i="11"/>
  <c r="M68" i="11" s="1"/>
  <c r="P68" i="11" s="1"/>
  <c r="O69" i="11"/>
  <c r="N67" i="11"/>
  <c r="M67" i="11"/>
  <c r="P67" i="11" s="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N54" i="11"/>
  <c r="M54" i="11"/>
  <c r="L54" i="11"/>
  <c r="O54" i="11" s="1"/>
  <c r="N49" i="11"/>
  <c r="L49" i="11"/>
  <c r="O49" i="11" s="1"/>
  <c r="L47" i="11"/>
  <c r="L46" i="11"/>
  <c r="N45" i="11"/>
  <c r="M45" i="11"/>
  <c r="M43" i="11" s="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M31" i="11"/>
  <c r="P31" i="11" s="1"/>
  <c r="N25" i="11"/>
  <c r="N15" i="11" s="1"/>
  <c r="M25" i="11"/>
  <c r="L25" i="11"/>
  <c r="N24" i="11"/>
  <c r="M24" i="11"/>
  <c r="P24" i="11" s="1"/>
  <c r="P23" i="11"/>
  <c r="N23" i="11"/>
  <c r="M23" i="11"/>
  <c r="P21" i="11"/>
  <c r="O21" i="11"/>
  <c r="N21" i="11"/>
  <c r="M21" i="11"/>
  <c r="L21" i="11"/>
  <c r="M13" i="11"/>
  <c r="P13" i="11" s="1"/>
  <c r="M11" i="11"/>
  <c r="P11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P330" i="10"/>
  <c r="N330" i="10"/>
  <c r="M330" i="10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J263" i="10"/>
  <c r="J262" i="10"/>
  <c r="J261" i="10"/>
  <c r="J260" i="10"/>
  <c r="N258" i="10"/>
  <c r="L258" i="10"/>
  <c r="L256" i="10"/>
  <c r="L255" i="10"/>
  <c r="N254" i="10"/>
  <c r="M254" i="10"/>
  <c r="O253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P221" i="10" s="1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M118" i="10" s="1"/>
  <c r="P118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P32" i="10"/>
  <c r="M32" i="10"/>
  <c r="P31" i="10"/>
  <c r="M31" i="10"/>
  <c r="P30" i="10"/>
  <c r="M30" i="10"/>
  <c r="M29" i="10"/>
  <c r="P29" i="10" s="1"/>
  <c r="M28" i="10"/>
  <c r="P28" i="10" s="1"/>
  <c r="P25" i="10"/>
  <c r="N25" i="10"/>
  <c r="M25" i="10"/>
  <c r="L25" i="10"/>
  <c r="O25" i="10" s="1"/>
  <c r="P24" i="10"/>
  <c r="N24" i="10"/>
  <c r="M24" i="10"/>
  <c r="P23" i="10"/>
  <c r="N23" i="10"/>
  <c r="M23" i="10"/>
  <c r="N21" i="10"/>
  <c r="N19" i="10" s="1"/>
  <c r="M21" i="10"/>
  <c r="L21" i="10"/>
  <c r="O15" i="10"/>
  <c r="N15" i="10"/>
  <c r="M15" i="10"/>
  <c r="P15" i="10" s="1"/>
  <c r="L15" i="10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N95" i="9"/>
  <c r="M95" i="9"/>
  <c r="P95" i="9" s="1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N54" i="9"/>
  <c r="M54" i="9"/>
  <c r="L54" i="9"/>
  <c r="O54" i="9" s="1"/>
  <c r="N49" i="9"/>
  <c r="L49" i="9"/>
  <c r="L47" i="9"/>
  <c r="L46" i="9"/>
  <c r="N45" i="9"/>
  <c r="M45" i="9"/>
  <c r="M43" i="9" s="1"/>
  <c r="M41" i="9" s="1"/>
  <c r="O42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M32" i="9"/>
  <c r="P32" i="9" s="1"/>
  <c r="P31" i="9"/>
  <c r="M31" i="9"/>
  <c r="M29" i="9" s="1"/>
  <c r="P29" i="9" s="1"/>
  <c r="N25" i="9"/>
  <c r="M25" i="9"/>
  <c r="P25" i="9" s="1"/>
  <c r="L25" i="9"/>
  <c r="O25" i="9" s="1"/>
  <c r="N24" i="9"/>
  <c r="M24" i="9"/>
  <c r="P23" i="9"/>
  <c r="N23" i="9"/>
  <c r="M23" i="9"/>
  <c r="N21" i="9"/>
  <c r="M21" i="9"/>
  <c r="M19" i="9" s="1"/>
  <c r="P19" i="9" s="1"/>
  <c r="L21" i="9"/>
  <c r="O21" i="9" s="1"/>
  <c r="N19" i="9"/>
  <c r="L19" i="9"/>
  <c r="O19" i="9" s="1"/>
  <c r="P15" i="9"/>
  <c r="O15" i="9"/>
  <c r="N15" i="9"/>
  <c r="M15" i="9"/>
  <c r="L15" i="9"/>
  <c r="M13" i="9"/>
  <c r="P13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M271" i="8" s="1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O221" i="8" s="1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P119" i="8"/>
  <c r="O119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P98" i="8" s="1"/>
  <c r="O97" i="8"/>
  <c r="P95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P67" i="8" s="1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M53" i="8" s="1"/>
  <c r="O54" i="8"/>
  <c r="N54" i="8"/>
  <c r="M54" i="8"/>
  <c r="P54" i="8" s="1"/>
  <c r="L54" i="8"/>
  <c r="N49" i="8"/>
  <c r="L49" i="8"/>
  <c r="O49" i="8" s="1"/>
  <c r="L47" i="8"/>
  <c r="L46" i="8"/>
  <c r="N45" i="8"/>
  <c r="M45" i="8"/>
  <c r="O42" i="8"/>
  <c r="N42" i="8"/>
  <c r="M42" i="8"/>
  <c r="L42" i="8"/>
  <c r="P36" i="8"/>
  <c r="O36" i="8"/>
  <c r="P35" i="8"/>
  <c r="O35" i="8"/>
  <c r="M34" i="8"/>
  <c r="P34" i="8" s="1"/>
  <c r="M33" i="8"/>
  <c r="P32" i="8"/>
  <c r="M32" i="8"/>
  <c r="M31" i="8"/>
  <c r="P31" i="8" s="1"/>
  <c r="P30" i="8"/>
  <c r="M30" i="8"/>
  <c r="M29" i="8"/>
  <c r="M28" i="8" s="1"/>
  <c r="P28" i="8" s="1"/>
  <c r="P25" i="8"/>
  <c r="N25" i="8"/>
  <c r="N15" i="8" s="1"/>
  <c r="M25" i="8"/>
  <c r="L25" i="8"/>
  <c r="N24" i="8"/>
  <c r="M24" i="8"/>
  <c r="P24" i="8" s="1"/>
  <c r="P23" i="8"/>
  <c r="N23" i="8"/>
  <c r="M23" i="8"/>
  <c r="P21" i="8"/>
  <c r="N21" i="8"/>
  <c r="M21" i="8"/>
  <c r="L21" i="8"/>
  <c r="O21" i="8" s="1"/>
  <c r="P19" i="8"/>
  <c r="M19" i="8"/>
  <c r="L19" i="8"/>
  <c r="M15" i="8"/>
  <c r="P15" i="8" s="1"/>
  <c r="M11" i="8"/>
  <c r="P11" i="8" s="1"/>
  <c r="M9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J560" i="7"/>
  <c r="I560" i="7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P330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P273" i="7" s="1"/>
  <c r="O274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M53" i="7" s="1"/>
  <c r="P54" i="7"/>
  <c r="N54" i="7"/>
  <c r="M54" i="7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P34" i="7"/>
  <c r="M34" i="7"/>
  <c r="M33" i="7"/>
  <c r="P33" i="7" s="1"/>
  <c r="P32" i="7"/>
  <c r="M32" i="7"/>
  <c r="M30" i="7" s="1"/>
  <c r="P30" i="7" s="1"/>
  <c r="M31" i="7"/>
  <c r="P31" i="7" s="1"/>
  <c r="M29" i="7"/>
  <c r="P25" i="7"/>
  <c r="N25" i="7"/>
  <c r="N15" i="7" s="1"/>
  <c r="M25" i="7"/>
  <c r="L25" i="7"/>
  <c r="O25" i="7" s="1"/>
  <c r="N24" i="7"/>
  <c r="M24" i="7"/>
  <c r="P24" i="7" s="1"/>
  <c r="P23" i="7"/>
  <c r="N23" i="7"/>
  <c r="M23" i="7"/>
  <c r="P21" i="7"/>
  <c r="N21" i="7"/>
  <c r="M21" i="7"/>
  <c r="L21" i="7"/>
  <c r="P19" i="7"/>
  <c r="N19" i="7"/>
  <c r="M19" i="7"/>
  <c r="M15" i="7"/>
  <c r="P15" i="7" s="1"/>
  <c r="M13" i="7"/>
  <c r="P13" i="7" s="1"/>
  <c r="M11" i="7"/>
  <c r="P11" i="7" s="1"/>
  <c r="M9" i="7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P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P54" i="6"/>
  <c r="N54" i="6"/>
  <c r="M54" i="6"/>
  <c r="L54" i="6"/>
  <c r="N49" i="6"/>
  <c r="L49" i="6"/>
  <c r="O49" i="6" s="1"/>
  <c r="L47" i="6"/>
  <c r="L46" i="6"/>
  <c r="N45" i="6"/>
  <c r="M45" i="6"/>
  <c r="O42" i="6"/>
  <c r="N42" i="6"/>
  <c r="M42" i="6"/>
  <c r="L42" i="6"/>
  <c r="P36" i="6"/>
  <c r="O36" i="6"/>
  <c r="P35" i="6"/>
  <c r="O35" i="6"/>
  <c r="P34" i="6"/>
  <c r="M34" i="6"/>
  <c r="M33" i="6"/>
  <c r="P33" i="6" s="1"/>
  <c r="M32" i="6"/>
  <c r="P32" i="6" s="1"/>
  <c r="M31" i="6"/>
  <c r="P30" i="6"/>
  <c r="M30" i="6"/>
  <c r="N25" i="6"/>
  <c r="N15" i="6" s="1"/>
  <c r="M25" i="6"/>
  <c r="P25" i="6" s="1"/>
  <c r="L25" i="6"/>
  <c r="N24" i="6"/>
  <c r="M24" i="6"/>
  <c r="P23" i="6"/>
  <c r="N23" i="6"/>
  <c r="M23" i="6"/>
  <c r="P21" i="6"/>
  <c r="N21" i="6"/>
  <c r="M21" i="6"/>
  <c r="L21" i="6"/>
  <c r="O21" i="6" s="1"/>
  <c r="P19" i="6"/>
  <c r="M19" i="6"/>
  <c r="L19" i="6"/>
  <c r="M15" i="6"/>
  <c r="P15" i="6" s="1"/>
  <c r="M13" i="6"/>
  <c r="P13" i="6" s="1"/>
  <c r="M1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J513" i="5"/>
  <c r="I513" i="5"/>
  <c r="K513" i="5" s="1"/>
  <c r="J512" i="5"/>
  <c r="I512" i="5"/>
  <c r="K512" i="5" s="1"/>
  <c r="J511" i="5"/>
  <c r="I511" i="5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K419" i="5" s="1"/>
  <c r="J418" i="5"/>
  <c r="I418" i="5"/>
  <c r="K418" i="5" s="1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N404" i="5"/>
  <c r="L404" i="5"/>
  <c r="N403" i="5"/>
  <c r="L403" i="5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P311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L146" i="5"/>
  <c r="L145" i="5"/>
  <c r="N144" i="5"/>
  <c r="M144" i="5"/>
  <c r="O143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N54" i="5"/>
  <c r="M54" i="5"/>
  <c r="P54" i="5" s="1"/>
  <c r="L54" i="5"/>
  <c r="N49" i="5"/>
  <c r="L49" i="5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P32" i="5"/>
  <c r="M32" i="5"/>
  <c r="M30" i="5" s="1"/>
  <c r="P30" i="5" s="1"/>
  <c r="M31" i="5"/>
  <c r="P31" i="5" s="1"/>
  <c r="M29" i="5"/>
  <c r="P25" i="5"/>
  <c r="N25" i="5"/>
  <c r="N15" i="5" s="1"/>
  <c r="M25" i="5"/>
  <c r="L25" i="5"/>
  <c r="O25" i="5" s="1"/>
  <c r="N24" i="5"/>
  <c r="M24" i="5"/>
  <c r="N23" i="5"/>
  <c r="M23" i="5"/>
  <c r="P23" i="5" s="1"/>
  <c r="P21" i="5"/>
  <c r="N21" i="5"/>
  <c r="M21" i="5"/>
  <c r="L21" i="5"/>
  <c r="P19" i="5"/>
  <c r="N19" i="5"/>
  <c r="M19" i="5"/>
  <c r="O15" i="5"/>
  <c r="M15" i="5"/>
  <c r="P15" i="5" s="1"/>
  <c r="L15" i="5"/>
  <c r="M13" i="5"/>
  <c r="P13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K514" i="4" s="1"/>
  <c r="J513" i="4"/>
  <c r="I513" i="4"/>
  <c r="J512" i="4"/>
  <c r="I512" i="4"/>
  <c r="K512" i="4" s="1"/>
  <c r="J511" i="4"/>
  <c r="I511" i="4"/>
  <c r="K511" i="4" s="1"/>
  <c r="J510" i="4"/>
  <c r="I510" i="4"/>
  <c r="K510" i="4" s="1"/>
  <c r="J509" i="4"/>
  <c r="I509" i="4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J303" i="4"/>
  <c r="J302" i="4"/>
  <c r="J301" i="4"/>
  <c r="J300" i="4"/>
  <c r="N298" i="4"/>
  <c r="L298" i="4"/>
  <c r="L296" i="4"/>
  <c r="L295" i="4"/>
  <c r="N294" i="4"/>
  <c r="M294" i="4"/>
  <c r="P294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L124" i="4"/>
  <c r="L123" i="4"/>
  <c r="N122" i="4"/>
  <c r="M122" i="4"/>
  <c r="O121" i="4"/>
  <c r="N119" i="4"/>
  <c r="M119" i="4"/>
  <c r="P119" i="4" s="1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L72" i="4"/>
  <c r="L71" i="4"/>
  <c r="N70" i="4"/>
  <c r="M70" i="4"/>
  <c r="O69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L57" i="4" s="1"/>
  <c r="N57" i="4"/>
  <c r="M57" i="4"/>
  <c r="M55" i="4" s="1"/>
  <c r="N54" i="4"/>
  <c r="M54" i="4"/>
  <c r="L54" i="4"/>
  <c r="O54" i="4" s="1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M33" i="4"/>
  <c r="P33" i="4" s="1"/>
  <c r="P32" i="4"/>
  <c r="M32" i="4"/>
  <c r="M31" i="4"/>
  <c r="P31" i="4" s="1"/>
  <c r="P30" i="4"/>
  <c r="M30" i="4"/>
  <c r="M29" i="4"/>
  <c r="P29" i="4" s="1"/>
  <c r="P25" i="4"/>
  <c r="N25" i="4"/>
  <c r="N15" i="4" s="1"/>
  <c r="M25" i="4"/>
  <c r="L25" i="4"/>
  <c r="O25" i="4" s="1"/>
  <c r="N24" i="4"/>
  <c r="M24" i="4"/>
  <c r="P24" i="4" s="1"/>
  <c r="N23" i="4"/>
  <c r="M23" i="4"/>
  <c r="P23" i="4" s="1"/>
  <c r="P21" i="4"/>
  <c r="N21" i="4"/>
  <c r="N19" i="4" s="1"/>
  <c r="M21" i="4"/>
  <c r="L21" i="4"/>
  <c r="O21" i="4" s="1"/>
  <c r="P19" i="4"/>
  <c r="M19" i="4"/>
  <c r="M15" i="4"/>
  <c r="P15" i="4" s="1"/>
  <c r="M13" i="4"/>
  <c r="P13" i="4" s="1"/>
  <c r="M11" i="4"/>
  <c r="P11" i="4" s="1"/>
  <c r="M9" i="4"/>
  <c r="P9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J668" i="3"/>
  <c r="I668" i="3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N582" i="3"/>
  <c r="L582" i="3"/>
  <c r="O582" i="3" s="1"/>
  <c r="N581" i="3"/>
  <c r="L581" i="3"/>
  <c r="O581" i="3" s="1"/>
  <c r="N580" i="3"/>
  <c r="L580" i="3"/>
  <c r="J580" i="3"/>
  <c r="I580" i="3"/>
  <c r="K580" i="3" s="1"/>
  <c r="J579" i="3"/>
  <c r="I579" i="3"/>
  <c r="K579" i="3" s="1"/>
  <c r="J578" i="3"/>
  <c r="I578" i="3"/>
  <c r="J577" i="3"/>
  <c r="I577" i="3"/>
  <c r="K577" i="3" s="1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J502" i="3"/>
  <c r="I502" i="3"/>
  <c r="K502" i="3" s="1"/>
  <c r="J501" i="3"/>
  <c r="I501" i="3"/>
  <c r="K501" i="3" s="1"/>
  <c r="J500" i="3"/>
  <c r="I500" i="3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J493" i="3"/>
  <c r="I493" i="3"/>
  <c r="K493" i="3" s="1"/>
  <c r="J492" i="3"/>
  <c r="I492" i="3"/>
  <c r="K492" i="3" s="1"/>
  <c r="J491" i="3"/>
  <c r="I491" i="3"/>
  <c r="J490" i="3"/>
  <c r="I490" i="3"/>
  <c r="K490" i="3" s="1"/>
  <c r="J489" i="3"/>
  <c r="I489" i="3"/>
  <c r="K489" i="3" s="1"/>
  <c r="J488" i="3"/>
  <c r="I488" i="3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O352" i="3" s="1"/>
  <c r="N351" i="3"/>
  <c r="L351" i="3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M252" i="3" s="1"/>
  <c r="M250" i="3" s="1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N95" i="3"/>
  <c r="M95" i="3"/>
  <c r="P95" i="3" s="1"/>
  <c r="L95" i="3"/>
  <c r="O95" i="3" s="1"/>
  <c r="J93" i="3"/>
  <c r="I93" i="3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L54" i="3"/>
  <c r="N49" i="3"/>
  <c r="L49" i="3"/>
  <c r="L47" i="3"/>
  <c r="L46" i="3"/>
  <c r="N45" i="3"/>
  <c r="M45" i="3"/>
  <c r="M43" i="3" s="1"/>
  <c r="P42" i="3"/>
  <c r="O42" i="3"/>
  <c r="N42" i="3"/>
  <c r="M42" i="3"/>
  <c r="L42" i="3"/>
  <c r="P36" i="3"/>
  <c r="O36" i="3"/>
  <c r="P35" i="3"/>
  <c r="O35" i="3"/>
  <c r="M34" i="3"/>
  <c r="P34" i="3" s="1"/>
  <c r="M33" i="3"/>
  <c r="P33" i="3" s="1"/>
  <c r="M32" i="3"/>
  <c r="M30" i="3" s="1"/>
  <c r="P30" i="3" s="1"/>
  <c r="M31" i="3"/>
  <c r="P31" i="3" s="1"/>
  <c r="M29" i="3"/>
  <c r="M28" i="3" s="1"/>
  <c r="P28" i="3" s="1"/>
  <c r="N25" i="3"/>
  <c r="M25" i="3"/>
  <c r="P25" i="3" s="1"/>
  <c r="L25" i="3"/>
  <c r="O25" i="3" s="1"/>
  <c r="N24" i="3"/>
  <c r="M24" i="3"/>
  <c r="P24" i="3" s="1"/>
  <c r="N23" i="3"/>
  <c r="M23" i="3"/>
  <c r="P23" i="3" s="1"/>
  <c r="P21" i="3"/>
  <c r="N21" i="3"/>
  <c r="M21" i="3"/>
  <c r="L21" i="3"/>
  <c r="L19" i="3" s="1"/>
  <c r="O19" i="3" s="1"/>
  <c r="N19" i="3"/>
  <c r="M19" i="3"/>
  <c r="N15" i="3"/>
  <c r="M15" i="3"/>
  <c r="P15" i="3" s="1"/>
  <c r="L15" i="3"/>
  <c r="O15" i="3" s="1"/>
  <c r="P14" i="3"/>
  <c r="M14" i="3"/>
  <c r="P13" i="3"/>
  <c r="M13" i="3"/>
  <c r="M11" i="3"/>
  <c r="P11" i="3" s="1"/>
  <c r="J677" i="2"/>
  <c r="J676" i="2"/>
  <c r="J675" i="2"/>
  <c r="J674" i="2"/>
  <c r="J673" i="2"/>
  <c r="J672" i="2"/>
  <c r="N671" i="2"/>
  <c r="L671" i="2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O582" i="2" s="1"/>
  <c r="N581" i="2"/>
  <c r="L581" i="2"/>
  <c r="N580" i="2"/>
  <c r="L580" i="2"/>
  <c r="O580" i="2" s="1"/>
  <c r="J580" i="2"/>
  <c r="I580" i="2"/>
  <c r="J579" i="2"/>
  <c r="I579" i="2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M298" i="1" s="1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L256" i="2"/>
  <c r="L255" i="2"/>
  <c r="N254" i="2"/>
  <c r="M254" i="2"/>
  <c r="O253" i="2"/>
  <c r="P251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M220" i="2" s="1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N95" i="2"/>
  <c r="M95" i="2"/>
  <c r="L95" i="2"/>
  <c r="O95" i="2" s="1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L54" i="2"/>
  <c r="O54" i="2" s="1"/>
  <c r="N49" i="2"/>
  <c r="L49" i="2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M32" i="2"/>
  <c r="P32" i="2" s="1"/>
  <c r="P31" i="2"/>
  <c r="M31" i="2"/>
  <c r="M29" i="2" s="1"/>
  <c r="M30" i="2"/>
  <c r="P30" i="2" s="1"/>
  <c r="N25" i="2"/>
  <c r="M25" i="2"/>
  <c r="P25" i="2" s="1"/>
  <c r="L25" i="2"/>
  <c r="O25" i="2" s="1"/>
  <c r="N24" i="2"/>
  <c r="M24" i="2"/>
  <c r="P24" i="2" s="1"/>
  <c r="N23" i="2"/>
  <c r="M23" i="2"/>
  <c r="M13" i="2" s="1"/>
  <c r="P13" i="2" s="1"/>
  <c r="P21" i="2"/>
  <c r="N21" i="2"/>
  <c r="N19" i="2" s="1"/>
  <c r="M21" i="2"/>
  <c r="M19" i="2" s="1"/>
  <c r="L21" i="2"/>
  <c r="O21" i="2" s="1"/>
  <c r="N15" i="2"/>
  <c r="M15" i="2"/>
  <c r="P15" i="2" s="1"/>
  <c r="M14" i="2"/>
  <c r="P14" i="2" s="1"/>
  <c r="M11" i="2"/>
  <c r="P11" i="2" s="1"/>
  <c r="M9" i="2"/>
  <c r="P9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N330" i="1"/>
  <c r="L330" i="1"/>
  <c r="O330" i="1" s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O293" i="1"/>
  <c r="N293" i="1"/>
  <c r="M293" i="1"/>
  <c r="L293" i="1"/>
  <c r="O291" i="1"/>
  <c r="N291" i="1"/>
  <c r="M291" i="1"/>
  <c r="P291" i="1" s="1"/>
  <c r="L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O223" i="1"/>
  <c r="N223" i="1"/>
  <c r="M223" i="1"/>
  <c r="L223" i="1"/>
  <c r="O221" i="1"/>
  <c r="M221" i="1"/>
  <c r="P221" i="1" s="1"/>
  <c r="L221" i="1"/>
  <c r="J214" i="1"/>
  <c r="I214" i="1"/>
  <c r="J198" i="1"/>
  <c r="L147" i="1"/>
  <c r="O143" i="1"/>
  <c r="N143" i="1"/>
  <c r="M143" i="1"/>
  <c r="M21" i="1" s="1"/>
  <c r="L143" i="1"/>
  <c r="O141" i="1"/>
  <c r="N141" i="1"/>
  <c r="M141" i="1"/>
  <c r="P141" i="1" s="1"/>
  <c r="L141" i="1"/>
  <c r="L125" i="1"/>
  <c r="N121" i="1"/>
  <c r="M121" i="1"/>
  <c r="L121" i="1"/>
  <c r="O121" i="1" s="1"/>
  <c r="P119" i="1"/>
  <c r="N119" i="1"/>
  <c r="M119" i="1"/>
  <c r="L119" i="1"/>
  <c r="O119" i="1" s="1"/>
  <c r="L101" i="1"/>
  <c r="O97" i="1"/>
  <c r="N97" i="1"/>
  <c r="M97" i="1"/>
  <c r="L97" i="1"/>
  <c r="O95" i="1"/>
  <c r="N95" i="1"/>
  <c r="M95" i="1"/>
  <c r="P95" i="1" s="1"/>
  <c r="L95" i="1"/>
  <c r="L73" i="1"/>
  <c r="N69" i="1"/>
  <c r="N21" i="1" s="1"/>
  <c r="M69" i="1"/>
  <c r="L69" i="1"/>
  <c r="O69" i="1" s="1"/>
  <c r="N67" i="1"/>
  <c r="M67" i="1"/>
  <c r="P67" i="1" s="1"/>
  <c r="L67" i="1"/>
  <c r="O67" i="1" s="1"/>
  <c r="L60" i="1"/>
  <c r="L25" i="1" s="1"/>
  <c r="L56" i="1"/>
  <c r="P54" i="1"/>
  <c r="N54" i="1"/>
  <c r="M54" i="1"/>
  <c r="L48" i="1"/>
  <c r="L44" i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M32" i="1"/>
  <c r="P32" i="1" s="1"/>
  <c r="M31" i="1"/>
  <c r="P31" i="1" s="1"/>
  <c r="P29" i="1"/>
  <c r="M29" i="1"/>
  <c r="N25" i="1"/>
  <c r="M25" i="1"/>
  <c r="P25" i="1" s="1"/>
  <c r="N24" i="1"/>
  <c r="M24" i="1"/>
  <c r="P24" i="1" s="1"/>
  <c r="N23" i="1"/>
  <c r="M23" i="1"/>
  <c r="P23" i="1" s="1"/>
  <c r="O21" i="1"/>
  <c r="L21" i="1"/>
  <c r="L19" i="1" s="1"/>
  <c r="N15" i="1"/>
  <c r="P14" i="1"/>
  <c r="M14" i="1"/>
  <c r="P13" i="1"/>
  <c r="M13" i="1"/>
  <c r="O437" i="13" l="1"/>
  <c r="K465" i="13"/>
  <c r="K474" i="13"/>
  <c r="K498" i="13"/>
  <c r="O533" i="13"/>
  <c r="N312" i="3"/>
  <c r="N310" i="3" s="1"/>
  <c r="N120" i="6"/>
  <c r="N118" i="6" s="1"/>
  <c r="O533" i="10"/>
  <c r="K628" i="8"/>
  <c r="I367" i="8"/>
  <c r="K367" i="8" s="1"/>
  <c r="K266" i="2"/>
  <c r="K375" i="2"/>
  <c r="O597" i="3"/>
  <c r="K65" i="3"/>
  <c r="N43" i="2"/>
  <c r="N41" i="2" s="1"/>
  <c r="M120" i="8"/>
  <c r="P120" i="8" s="1"/>
  <c r="O385" i="7"/>
  <c r="K401" i="7"/>
  <c r="K423" i="7"/>
  <c r="K429" i="7"/>
  <c r="J671" i="18"/>
  <c r="K649" i="17"/>
  <c r="P224" i="17"/>
  <c r="O457" i="17"/>
  <c r="K474" i="17"/>
  <c r="K110" i="5"/>
  <c r="K285" i="5"/>
  <c r="K396" i="5"/>
  <c r="K455" i="5"/>
  <c r="O671" i="6"/>
  <c r="N331" i="12"/>
  <c r="N329" i="12" s="1"/>
  <c r="P329" i="12" s="1"/>
  <c r="K81" i="3"/>
  <c r="K87" i="3"/>
  <c r="K380" i="3"/>
  <c r="K665" i="6"/>
  <c r="K381" i="14"/>
  <c r="K416" i="14"/>
  <c r="K419" i="14"/>
  <c r="K422" i="14"/>
  <c r="P337" i="15"/>
  <c r="K650" i="17"/>
  <c r="K423" i="19"/>
  <c r="K429" i="19"/>
  <c r="O435" i="19"/>
  <c r="O406" i="4"/>
  <c r="K349" i="6"/>
  <c r="O385" i="6"/>
  <c r="K397" i="6"/>
  <c r="K417" i="6"/>
  <c r="K423" i="6"/>
  <c r="K429" i="6"/>
  <c r="K449" i="6"/>
  <c r="O535" i="14"/>
  <c r="O564" i="14"/>
  <c r="L294" i="18"/>
  <c r="L292" i="18" s="1"/>
  <c r="K629" i="18"/>
  <c r="K635" i="18"/>
  <c r="L224" i="6"/>
  <c r="J671" i="11"/>
  <c r="N68" i="7"/>
  <c r="N66" i="7" s="1"/>
  <c r="M292" i="12"/>
  <c r="M290" i="12" s="1"/>
  <c r="P290" i="12" s="1"/>
  <c r="O406" i="16"/>
  <c r="K270" i="18"/>
  <c r="K455" i="4"/>
  <c r="L57" i="6"/>
  <c r="O57" i="6" s="1"/>
  <c r="K402" i="6"/>
  <c r="K419" i="6"/>
  <c r="K425" i="6"/>
  <c r="K431" i="6"/>
  <c r="K435" i="6"/>
  <c r="K465" i="6"/>
  <c r="K474" i="6"/>
  <c r="K628" i="6"/>
  <c r="K634" i="6"/>
  <c r="K665" i="8"/>
  <c r="K416" i="11"/>
  <c r="K428" i="11"/>
  <c r="O601" i="11"/>
  <c r="K631" i="11"/>
  <c r="K635" i="15"/>
  <c r="N273" i="18"/>
  <c r="N271" i="18" s="1"/>
  <c r="L333" i="4"/>
  <c r="N312" i="16"/>
  <c r="N310" i="16" s="1"/>
  <c r="L98" i="22"/>
  <c r="L96" i="22" s="1"/>
  <c r="O96" i="22" s="1"/>
  <c r="K428" i="22"/>
  <c r="N55" i="3"/>
  <c r="N53" i="3" s="1"/>
  <c r="P70" i="18"/>
  <c r="K547" i="17"/>
  <c r="O601" i="17"/>
  <c r="K628" i="17"/>
  <c r="K309" i="18"/>
  <c r="K398" i="18"/>
  <c r="O404" i="18"/>
  <c r="K421" i="18"/>
  <c r="O439" i="18"/>
  <c r="K450" i="18"/>
  <c r="K464" i="18"/>
  <c r="K421" i="19"/>
  <c r="K430" i="19"/>
  <c r="J285" i="1"/>
  <c r="J302" i="1"/>
  <c r="N351" i="1"/>
  <c r="J86" i="1"/>
  <c r="L384" i="1"/>
  <c r="O384" i="1" s="1"/>
  <c r="J308" i="1"/>
  <c r="K591" i="12"/>
  <c r="K573" i="15"/>
  <c r="L254" i="3"/>
  <c r="N273" i="13"/>
  <c r="N271" i="13" s="1"/>
  <c r="K149" i="10"/>
  <c r="K634" i="17"/>
  <c r="N96" i="3"/>
  <c r="M292" i="4"/>
  <c r="P292" i="4" s="1"/>
  <c r="N142" i="6"/>
  <c r="N140" i="6" s="1"/>
  <c r="N222" i="21"/>
  <c r="N220" i="21" s="1"/>
  <c r="I343" i="1"/>
  <c r="M45" i="1"/>
  <c r="L57" i="3"/>
  <c r="K573" i="3"/>
  <c r="O383" i="5"/>
  <c r="K473" i="5"/>
  <c r="K482" i="5"/>
  <c r="K533" i="5"/>
  <c r="O535" i="5"/>
  <c r="O564" i="5"/>
  <c r="K372" i="12"/>
  <c r="K435" i="12"/>
  <c r="O457" i="12"/>
  <c r="K465" i="12"/>
  <c r="K474" i="12"/>
  <c r="K265" i="15"/>
  <c r="O564" i="16"/>
  <c r="K84" i="6"/>
  <c r="N222" i="9"/>
  <c r="N220" i="9" s="1"/>
  <c r="J155" i="1"/>
  <c r="N314" i="1"/>
  <c r="L294" i="10"/>
  <c r="O294" i="10" s="1"/>
  <c r="K370" i="10"/>
  <c r="L224" i="15"/>
  <c r="L222" i="15" s="1"/>
  <c r="L220" i="15" s="1"/>
  <c r="K149" i="19"/>
  <c r="K564" i="6"/>
  <c r="J243" i="1"/>
  <c r="J651" i="16"/>
  <c r="K618" i="18"/>
  <c r="J134" i="1"/>
  <c r="J373" i="1"/>
  <c r="K435" i="9"/>
  <c r="J513" i="1"/>
  <c r="O651" i="10"/>
  <c r="N45" i="1"/>
  <c r="L224" i="2"/>
  <c r="O224" i="2" s="1"/>
  <c r="K533" i="8"/>
  <c r="K628" i="12"/>
  <c r="K631" i="12"/>
  <c r="K649" i="12"/>
  <c r="L294" i="14"/>
  <c r="O294" i="14" s="1"/>
  <c r="L122" i="15"/>
  <c r="O122" i="15" s="1"/>
  <c r="K375" i="15"/>
  <c r="K425" i="15"/>
  <c r="K431" i="15"/>
  <c r="K435" i="15"/>
  <c r="O437" i="15"/>
  <c r="K417" i="17"/>
  <c r="N142" i="21"/>
  <c r="N140" i="21" s="1"/>
  <c r="J108" i="1"/>
  <c r="J156" i="1"/>
  <c r="J161" i="1"/>
  <c r="J170" i="1"/>
  <c r="J175" i="1"/>
  <c r="J184" i="1"/>
  <c r="J188" i="1"/>
  <c r="J197" i="1"/>
  <c r="J201" i="1"/>
  <c r="J215" i="1"/>
  <c r="J219" i="1"/>
  <c r="I229" i="1"/>
  <c r="J245" i="1"/>
  <c r="N273" i="11"/>
  <c r="N271" i="11" s="1"/>
  <c r="K650" i="12"/>
  <c r="M120" i="20"/>
  <c r="M118" i="20" s="1"/>
  <c r="P118" i="20" s="1"/>
  <c r="N102" i="1"/>
  <c r="K349" i="2"/>
  <c r="O354" i="2"/>
  <c r="K372" i="2"/>
  <c r="N273" i="3"/>
  <c r="N271" i="3" s="1"/>
  <c r="K417" i="4"/>
  <c r="P275" i="7"/>
  <c r="K402" i="10"/>
  <c r="N43" i="16"/>
  <c r="K149" i="17"/>
  <c r="K547" i="19"/>
  <c r="N61" i="1"/>
  <c r="J77" i="1"/>
  <c r="K343" i="4"/>
  <c r="N292" i="11"/>
  <c r="N290" i="11" s="1"/>
  <c r="N120" i="16"/>
  <c r="N118" i="16" s="1"/>
  <c r="J115" i="1"/>
  <c r="K376" i="10"/>
  <c r="M273" i="11"/>
  <c r="P273" i="11" s="1"/>
  <c r="K110" i="16"/>
  <c r="K564" i="16"/>
  <c r="N70" i="1"/>
  <c r="J81" i="1"/>
  <c r="O401" i="2"/>
  <c r="O404" i="2"/>
  <c r="K418" i="2"/>
  <c r="K421" i="2"/>
  <c r="K424" i="2"/>
  <c r="K427" i="2"/>
  <c r="K430" i="2"/>
  <c r="I524" i="1"/>
  <c r="O566" i="2"/>
  <c r="K285" i="3"/>
  <c r="K110" i="4"/>
  <c r="L45" i="12"/>
  <c r="O45" i="12" s="1"/>
  <c r="L98" i="12"/>
  <c r="L96" i="12" s="1"/>
  <c r="L94" i="12" s="1"/>
  <c r="K110" i="12"/>
  <c r="K113" i="12"/>
  <c r="O665" i="12"/>
  <c r="L98" i="13"/>
  <c r="L333" i="14"/>
  <c r="L331" i="14" s="1"/>
  <c r="L329" i="14" s="1"/>
  <c r="O455" i="14"/>
  <c r="K466" i="14"/>
  <c r="O582" i="15"/>
  <c r="K416" i="17"/>
  <c r="O665" i="19"/>
  <c r="L49" i="1"/>
  <c r="I64" i="1"/>
  <c r="N126" i="1"/>
  <c r="J132" i="1"/>
  <c r="J138" i="1"/>
  <c r="N254" i="1"/>
  <c r="J265" i="1"/>
  <c r="J419" i="1"/>
  <c r="J451" i="1"/>
  <c r="J507" i="1"/>
  <c r="J653" i="1"/>
  <c r="J130" i="1"/>
  <c r="J196" i="1"/>
  <c r="L275" i="7"/>
  <c r="O275" i="7" s="1"/>
  <c r="K204" i="13"/>
  <c r="N98" i="1"/>
  <c r="J112" i="1"/>
  <c r="L226" i="1"/>
  <c r="J267" i="1"/>
  <c r="K630" i="16"/>
  <c r="O648" i="16"/>
  <c r="N49" i="1"/>
  <c r="J90" i="1"/>
  <c r="O564" i="4"/>
  <c r="N279" i="1"/>
  <c r="N401" i="1"/>
  <c r="N436" i="1"/>
  <c r="J446" i="1"/>
  <c r="J509" i="1"/>
  <c r="K533" i="15"/>
  <c r="P275" i="17"/>
  <c r="K420" i="17"/>
  <c r="K423" i="17"/>
  <c r="K426" i="17"/>
  <c r="K429" i="17"/>
  <c r="J671" i="20"/>
  <c r="K285" i="21"/>
  <c r="O406" i="3"/>
  <c r="K149" i="11"/>
  <c r="K158" i="11"/>
  <c r="K345" i="5"/>
  <c r="N331" i="7"/>
  <c r="P120" i="10"/>
  <c r="P122" i="11"/>
  <c r="K345" i="15"/>
  <c r="O533" i="15"/>
  <c r="O568" i="19"/>
  <c r="O650" i="19"/>
  <c r="O437" i="20"/>
  <c r="J516" i="1"/>
  <c r="J519" i="1"/>
  <c r="J525" i="1"/>
  <c r="J528" i="1"/>
  <c r="N533" i="1"/>
  <c r="J547" i="1"/>
  <c r="J561" i="1"/>
  <c r="K615" i="8"/>
  <c r="I199" i="1"/>
  <c r="L256" i="1"/>
  <c r="J263" i="1"/>
  <c r="J266" i="1"/>
  <c r="J270" i="1"/>
  <c r="K149" i="14"/>
  <c r="N43" i="4"/>
  <c r="N41" i="4" s="1"/>
  <c r="J213" i="1"/>
  <c r="J218" i="1"/>
  <c r="N355" i="1"/>
  <c r="J343" i="1"/>
  <c r="O380" i="14"/>
  <c r="N292" i="15"/>
  <c r="N290" i="15" s="1"/>
  <c r="K341" i="16"/>
  <c r="K419" i="17"/>
  <c r="K422" i="17"/>
  <c r="K425" i="17"/>
  <c r="K435" i="17"/>
  <c r="K485" i="2"/>
  <c r="I485" i="1"/>
  <c r="K485" i="1" s="1"/>
  <c r="J160" i="1"/>
  <c r="N228" i="1"/>
  <c r="O405" i="5"/>
  <c r="L405" i="1"/>
  <c r="O405" i="1" s="1"/>
  <c r="I498" i="1"/>
  <c r="J83" i="1"/>
  <c r="J261" i="1"/>
  <c r="J269" i="1"/>
  <c r="J322" i="1"/>
  <c r="I328" i="1"/>
  <c r="K264" i="10"/>
  <c r="I264" i="1"/>
  <c r="L146" i="1"/>
  <c r="J187" i="1"/>
  <c r="N440" i="1"/>
  <c r="K492" i="5"/>
  <c r="I492" i="1"/>
  <c r="K492" i="1" s="1"/>
  <c r="M57" i="1"/>
  <c r="M55" i="1" s="1"/>
  <c r="I289" i="1"/>
  <c r="I477" i="1"/>
  <c r="K477" i="1" s="1"/>
  <c r="I468" i="1"/>
  <c r="K468" i="1" s="1"/>
  <c r="J378" i="1"/>
  <c r="I374" i="1"/>
  <c r="I377" i="1"/>
  <c r="L383" i="1"/>
  <c r="N386" i="1"/>
  <c r="J393" i="1"/>
  <c r="I398" i="1"/>
  <c r="L404" i="1"/>
  <c r="I421" i="1"/>
  <c r="J82" i="1"/>
  <c r="J93" i="1"/>
  <c r="J105" i="1"/>
  <c r="I235" i="1"/>
  <c r="K371" i="16"/>
  <c r="I367" i="16"/>
  <c r="K367" i="16" s="1"/>
  <c r="K93" i="3"/>
  <c r="I93" i="1"/>
  <c r="K93" i="1" s="1"/>
  <c r="L99" i="1"/>
  <c r="L148" i="1"/>
  <c r="O148" i="1" s="1"/>
  <c r="J76" i="1"/>
  <c r="I108" i="1"/>
  <c r="I111" i="1"/>
  <c r="J114" i="1"/>
  <c r="L124" i="1"/>
  <c r="J131" i="1"/>
  <c r="J169" i="1"/>
  <c r="J183" i="1"/>
  <c r="I133" i="1"/>
  <c r="J154" i="1"/>
  <c r="J159" i="1"/>
  <c r="J164" i="1"/>
  <c r="J173" i="1"/>
  <c r="J182" i="1"/>
  <c r="J186" i="1"/>
  <c r="J195" i="1"/>
  <c r="J200" i="1"/>
  <c r="J204" i="1"/>
  <c r="K238" i="4"/>
  <c r="I238" i="1"/>
  <c r="K238" i="1" s="1"/>
  <c r="J283" i="1"/>
  <c r="O298" i="4"/>
  <c r="L298" i="1"/>
  <c r="K304" i="4"/>
  <c r="I304" i="1"/>
  <c r="K309" i="4"/>
  <c r="I309" i="1"/>
  <c r="K340" i="4"/>
  <c r="I340" i="1"/>
  <c r="P314" i="7"/>
  <c r="M312" i="7"/>
  <c r="P312" i="7" s="1"/>
  <c r="L335" i="1"/>
  <c r="J117" i="1"/>
  <c r="L295" i="1"/>
  <c r="L316" i="1"/>
  <c r="J344" i="1"/>
  <c r="K368" i="11"/>
  <c r="I368" i="1"/>
  <c r="J360" i="1"/>
  <c r="J365" i="1"/>
  <c r="J372" i="1"/>
  <c r="L58" i="1"/>
  <c r="K65" i="15"/>
  <c r="I65" i="1"/>
  <c r="J236" i="1"/>
  <c r="J324" i="1"/>
  <c r="P314" i="16"/>
  <c r="M312" i="16"/>
  <c r="N142" i="3"/>
  <c r="N140" i="3" s="1"/>
  <c r="K173" i="3"/>
  <c r="K186" i="3"/>
  <c r="K200" i="3"/>
  <c r="K432" i="3"/>
  <c r="K547" i="3"/>
  <c r="N120" i="4"/>
  <c r="N118" i="4" s="1"/>
  <c r="O601" i="5"/>
  <c r="K634" i="5"/>
  <c r="O650" i="6"/>
  <c r="L98" i="9"/>
  <c r="O98" i="9" s="1"/>
  <c r="O665" i="13"/>
  <c r="K533" i="14"/>
  <c r="N96" i="15"/>
  <c r="N94" i="15" s="1"/>
  <c r="K635" i="16"/>
  <c r="O404" i="17"/>
  <c r="K473" i="17"/>
  <c r="N410" i="1"/>
  <c r="J416" i="1"/>
  <c r="L70" i="19"/>
  <c r="L275" i="20"/>
  <c r="O275" i="20" s="1"/>
  <c r="K663" i="20"/>
  <c r="K200" i="22"/>
  <c r="L566" i="1"/>
  <c r="N569" i="1"/>
  <c r="N587" i="1"/>
  <c r="I619" i="1"/>
  <c r="I625" i="1"/>
  <c r="I629" i="1"/>
  <c r="I632" i="1"/>
  <c r="J106" i="1"/>
  <c r="I189" i="1"/>
  <c r="N224" i="1"/>
  <c r="N333" i="1"/>
  <c r="I380" i="1"/>
  <c r="L385" i="1"/>
  <c r="J391" i="1"/>
  <c r="I401" i="1"/>
  <c r="L406" i="1"/>
  <c r="I426" i="1"/>
  <c r="I429" i="1"/>
  <c r="I432" i="1"/>
  <c r="L435" i="1"/>
  <c r="N442" i="1"/>
  <c r="I449" i="1"/>
  <c r="L455" i="1"/>
  <c r="I466" i="1"/>
  <c r="I481" i="1"/>
  <c r="I499" i="1"/>
  <c r="L537" i="1"/>
  <c r="J543" i="1"/>
  <c r="K597" i="5"/>
  <c r="J504" i="1"/>
  <c r="J510" i="1"/>
  <c r="J589" i="1"/>
  <c r="K216" i="10"/>
  <c r="K424" i="11"/>
  <c r="J579" i="1"/>
  <c r="N584" i="1"/>
  <c r="K668" i="12"/>
  <c r="O537" i="13"/>
  <c r="L72" i="1"/>
  <c r="J79" i="1"/>
  <c r="J85" i="1"/>
  <c r="J88" i="1"/>
  <c r="L98" i="14"/>
  <c r="O98" i="14" s="1"/>
  <c r="K80" i="17"/>
  <c r="L255" i="1"/>
  <c r="J262" i="1"/>
  <c r="I270" i="1"/>
  <c r="O597" i="17"/>
  <c r="K564" i="18"/>
  <c r="O580" i="18"/>
  <c r="N292" i="19"/>
  <c r="N290" i="19" s="1"/>
  <c r="N43" i="20"/>
  <c r="N312" i="20"/>
  <c r="N310" i="20" s="1"/>
  <c r="K547" i="2"/>
  <c r="J511" i="1"/>
  <c r="J514" i="1"/>
  <c r="J517" i="1"/>
  <c r="J523" i="1"/>
  <c r="J529" i="1"/>
  <c r="J532" i="1"/>
  <c r="N534" i="1"/>
  <c r="N537" i="1"/>
  <c r="J671" i="4"/>
  <c r="L224" i="7"/>
  <c r="O383" i="7"/>
  <c r="K424" i="7"/>
  <c r="K427" i="7"/>
  <c r="L144" i="8"/>
  <c r="L142" i="8" s="1"/>
  <c r="L140" i="8" s="1"/>
  <c r="L333" i="8"/>
  <c r="O333" i="8" s="1"/>
  <c r="O349" i="8"/>
  <c r="J492" i="1"/>
  <c r="J495" i="1"/>
  <c r="J670" i="1"/>
  <c r="I402" i="1"/>
  <c r="I465" i="1"/>
  <c r="K219" i="16"/>
  <c r="L275" i="16"/>
  <c r="L273" i="16" s="1"/>
  <c r="J425" i="1"/>
  <c r="J435" i="1"/>
  <c r="K430" i="3"/>
  <c r="L437" i="1"/>
  <c r="J447" i="1"/>
  <c r="I451" i="1"/>
  <c r="N566" i="1"/>
  <c r="K200" i="10"/>
  <c r="K204" i="10"/>
  <c r="K417" i="10"/>
  <c r="K200" i="11"/>
  <c r="O597" i="12"/>
  <c r="K349" i="15"/>
  <c r="N120" i="17"/>
  <c r="N118" i="17" s="1"/>
  <c r="O597" i="22"/>
  <c r="J135" i="1"/>
  <c r="J209" i="1"/>
  <c r="I219" i="1"/>
  <c r="J244" i="1"/>
  <c r="N349" i="1"/>
  <c r="N352" i="1"/>
  <c r="N356" i="1"/>
  <c r="J363" i="1"/>
  <c r="J380" i="1"/>
  <c r="N385" i="1"/>
  <c r="J392" i="1"/>
  <c r="J401" i="1"/>
  <c r="N403" i="1"/>
  <c r="N406" i="1"/>
  <c r="J413" i="1"/>
  <c r="J417" i="1"/>
  <c r="J429" i="1"/>
  <c r="J469" i="1"/>
  <c r="J475" i="1"/>
  <c r="J478" i="1"/>
  <c r="J481" i="1"/>
  <c r="J487" i="1"/>
  <c r="J499" i="1"/>
  <c r="J502" i="1"/>
  <c r="J505" i="1"/>
  <c r="J508" i="1"/>
  <c r="O568" i="2"/>
  <c r="K229" i="3"/>
  <c r="K435" i="3"/>
  <c r="K455" i="3"/>
  <c r="K663" i="3"/>
  <c r="P45" i="4"/>
  <c r="P57" i="5"/>
  <c r="K613" i="6"/>
  <c r="J616" i="1"/>
  <c r="J619" i="1"/>
  <c r="J622" i="1"/>
  <c r="J625" i="1"/>
  <c r="J629" i="1"/>
  <c r="J632" i="1"/>
  <c r="J648" i="1"/>
  <c r="N649" i="1"/>
  <c r="O665" i="8"/>
  <c r="L70" i="9"/>
  <c r="J78" i="1"/>
  <c r="K402" i="9"/>
  <c r="L70" i="10"/>
  <c r="L68" i="10" s="1"/>
  <c r="L66" i="10" s="1"/>
  <c r="K398" i="10"/>
  <c r="K343" i="11"/>
  <c r="K481" i="11"/>
  <c r="K564" i="11"/>
  <c r="O566" i="11"/>
  <c r="N292" i="12"/>
  <c r="N290" i="12" s="1"/>
  <c r="K368" i="12"/>
  <c r="O599" i="13"/>
  <c r="K632" i="13"/>
  <c r="K635" i="13"/>
  <c r="K648" i="13"/>
  <c r="O649" i="13"/>
  <c r="O661" i="13"/>
  <c r="O671" i="13"/>
  <c r="K473" i="14"/>
  <c r="O651" i="14"/>
  <c r="J651" i="14"/>
  <c r="K651" i="14" s="1"/>
  <c r="O584" i="15"/>
  <c r="K158" i="16"/>
  <c r="K173" i="16"/>
  <c r="K82" i="17"/>
  <c r="K88" i="17"/>
  <c r="K117" i="17"/>
  <c r="K133" i="17"/>
  <c r="K82" i="18"/>
  <c r="K88" i="18"/>
  <c r="L122" i="18"/>
  <c r="K235" i="18"/>
  <c r="L45" i="19"/>
  <c r="L43" i="19" s="1"/>
  <c r="L41" i="19" s="1"/>
  <c r="K370" i="19"/>
  <c r="K629" i="19"/>
  <c r="P333" i="20"/>
  <c r="J651" i="20"/>
  <c r="J671" i="22"/>
  <c r="N331" i="8"/>
  <c r="N329" i="8" s="1"/>
  <c r="N337" i="1"/>
  <c r="L228" i="1"/>
  <c r="O228" i="1" s="1"/>
  <c r="M275" i="1"/>
  <c r="J345" i="1"/>
  <c r="I513" i="1"/>
  <c r="K513" i="1" s="1"/>
  <c r="K513" i="4"/>
  <c r="P294" i="15"/>
  <c r="M292" i="15"/>
  <c r="P292" i="15" s="1"/>
  <c r="L277" i="1"/>
  <c r="J284" i="1"/>
  <c r="J289" i="1"/>
  <c r="J300" i="1"/>
  <c r="M314" i="1"/>
  <c r="P314" i="1" s="1"/>
  <c r="J320" i="1"/>
  <c r="J325" i="1"/>
  <c r="I341" i="1"/>
  <c r="L347" i="1"/>
  <c r="I350" i="1"/>
  <c r="N357" i="1"/>
  <c r="J364" i="1"/>
  <c r="L459" i="1"/>
  <c r="J479" i="1"/>
  <c r="J482" i="1"/>
  <c r="J485" i="1"/>
  <c r="J491" i="1"/>
  <c r="J494" i="1"/>
  <c r="J497" i="1"/>
  <c r="J512" i="1"/>
  <c r="J515" i="1"/>
  <c r="J521" i="1"/>
  <c r="J524" i="1"/>
  <c r="J530" i="1"/>
  <c r="J533" i="1"/>
  <c r="N564" i="1"/>
  <c r="L649" i="1"/>
  <c r="I651" i="1"/>
  <c r="J656" i="1"/>
  <c r="L661" i="1"/>
  <c r="L74" i="1"/>
  <c r="I138" i="1"/>
  <c r="K138" i="1" s="1"/>
  <c r="N148" i="1"/>
  <c r="J157" i="1"/>
  <c r="J162" i="1"/>
  <c r="J171" i="1"/>
  <c r="I176" i="1"/>
  <c r="I185" i="1"/>
  <c r="J202" i="1"/>
  <c r="J211" i="1"/>
  <c r="I216" i="1"/>
  <c r="L225" i="1"/>
  <c r="J231" i="1"/>
  <c r="J268" i="1"/>
  <c r="N294" i="1"/>
  <c r="J301" i="1"/>
  <c r="J306" i="1"/>
  <c r="J422" i="1"/>
  <c r="J428" i="1"/>
  <c r="J431" i="1"/>
  <c r="N437" i="1"/>
  <c r="N441" i="1"/>
  <c r="J448" i="1"/>
  <c r="J455" i="1"/>
  <c r="N457" i="1"/>
  <c r="N461" i="1"/>
  <c r="J465" i="1"/>
  <c r="J468" i="1"/>
  <c r="J471" i="1"/>
  <c r="J474" i="1"/>
  <c r="J477" i="1"/>
  <c r="J480" i="1"/>
  <c r="J232" i="1"/>
  <c r="J249" i="1"/>
  <c r="N298" i="1"/>
  <c r="P298" i="1" s="1"/>
  <c r="J304" i="1"/>
  <c r="J309" i="1"/>
  <c r="L334" i="1"/>
  <c r="K376" i="5"/>
  <c r="I376" i="1"/>
  <c r="O382" i="5"/>
  <c r="L382" i="1"/>
  <c r="O382" i="1" s="1"/>
  <c r="O403" i="5"/>
  <c r="L403" i="1"/>
  <c r="O403" i="1" s="1"/>
  <c r="K417" i="5"/>
  <c r="I417" i="1"/>
  <c r="K417" i="1" s="1"/>
  <c r="K420" i="5"/>
  <c r="I420" i="1"/>
  <c r="O438" i="5"/>
  <c r="L438" i="1"/>
  <c r="O438" i="1" s="1"/>
  <c r="K452" i="5"/>
  <c r="I452" i="1"/>
  <c r="K452" i="1" s="1"/>
  <c r="I521" i="1"/>
  <c r="I530" i="1"/>
  <c r="I533" i="1"/>
  <c r="L535" i="1"/>
  <c r="N538" i="1"/>
  <c r="J545" i="1"/>
  <c r="J549" i="1"/>
  <c r="K560" i="7"/>
  <c r="I560" i="1"/>
  <c r="N540" i="1"/>
  <c r="I547" i="1"/>
  <c r="K547" i="1" s="1"/>
  <c r="K551" i="9"/>
  <c r="I551" i="1"/>
  <c r="L568" i="1"/>
  <c r="J595" i="1"/>
  <c r="N600" i="1"/>
  <c r="N605" i="1"/>
  <c r="J611" i="1"/>
  <c r="J614" i="1"/>
  <c r="J620" i="1"/>
  <c r="J623" i="1"/>
  <c r="J630" i="1"/>
  <c r="J633" i="1"/>
  <c r="J673" i="1"/>
  <c r="N57" i="1"/>
  <c r="J64" i="1"/>
  <c r="K480" i="19"/>
  <c r="I480" i="1"/>
  <c r="K480" i="1" s="1"/>
  <c r="K483" i="19"/>
  <c r="I483" i="1"/>
  <c r="K483" i="1" s="1"/>
  <c r="K486" i="19"/>
  <c r="I486" i="1"/>
  <c r="K486" i="1" s="1"/>
  <c r="K489" i="19"/>
  <c r="I489" i="1"/>
  <c r="K489" i="1" s="1"/>
  <c r="K495" i="19"/>
  <c r="I495" i="1"/>
  <c r="K495" i="1" s="1"/>
  <c r="O456" i="3"/>
  <c r="L456" i="1"/>
  <c r="O456" i="1" s="1"/>
  <c r="I464" i="1"/>
  <c r="K476" i="3"/>
  <c r="I476" i="1"/>
  <c r="K476" i="1" s="1"/>
  <c r="K488" i="3"/>
  <c r="I488" i="1"/>
  <c r="K488" i="1" s="1"/>
  <c r="K491" i="3"/>
  <c r="I491" i="1"/>
  <c r="K491" i="1" s="1"/>
  <c r="K494" i="3"/>
  <c r="I494" i="1"/>
  <c r="K494" i="1" s="1"/>
  <c r="K500" i="3"/>
  <c r="I500" i="1"/>
  <c r="K500" i="1" s="1"/>
  <c r="K503" i="3"/>
  <c r="I503" i="1"/>
  <c r="K503" i="1" s="1"/>
  <c r="J467" i="1"/>
  <c r="J470" i="1"/>
  <c r="I496" i="1"/>
  <c r="K496" i="1" s="1"/>
  <c r="K496" i="4"/>
  <c r="J286" i="1"/>
  <c r="L296" i="1"/>
  <c r="J303" i="1"/>
  <c r="J323" i="1"/>
  <c r="J328" i="1"/>
  <c r="M333" i="1"/>
  <c r="J350" i="1"/>
  <c r="N358" i="1"/>
  <c r="J377" i="1"/>
  <c r="N380" i="1"/>
  <c r="N387" i="1"/>
  <c r="J394" i="1"/>
  <c r="J398" i="1"/>
  <c r="N408" i="1"/>
  <c r="J415" i="1"/>
  <c r="J418" i="1"/>
  <c r="J421" i="1"/>
  <c r="K421" i="1" s="1"/>
  <c r="J430" i="1"/>
  <c r="J434" i="1"/>
  <c r="N439" i="1"/>
  <c r="J450" i="1"/>
  <c r="J454" i="1"/>
  <c r="N459" i="1"/>
  <c r="O459" i="1" s="1"/>
  <c r="J464" i="1"/>
  <c r="K504" i="10"/>
  <c r="I504" i="1"/>
  <c r="K504" i="1" s="1"/>
  <c r="K510" i="10"/>
  <c r="I510" i="1"/>
  <c r="K510" i="1" s="1"/>
  <c r="J176" i="1"/>
  <c r="J185" i="1"/>
  <c r="J199" i="1"/>
  <c r="J212" i="1"/>
  <c r="J229" i="1"/>
  <c r="J235" i="1"/>
  <c r="J241" i="1"/>
  <c r="K372" i="11"/>
  <c r="I372" i="1"/>
  <c r="K375" i="11"/>
  <c r="I375" i="1"/>
  <c r="I381" i="1"/>
  <c r="I396" i="1"/>
  <c r="K471" i="11"/>
  <c r="I471" i="1"/>
  <c r="K471" i="1" s="1"/>
  <c r="J575" i="1"/>
  <c r="J578" i="1"/>
  <c r="N583" i="1"/>
  <c r="J597" i="1"/>
  <c r="N557" i="1"/>
  <c r="J84" i="1"/>
  <c r="J87" i="1"/>
  <c r="J379" i="1"/>
  <c r="J381" i="1"/>
  <c r="N384" i="1"/>
  <c r="J402" i="1"/>
  <c r="J483" i="1"/>
  <c r="I113" i="1"/>
  <c r="I244" i="1"/>
  <c r="K244" i="1" s="1"/>
  <c r="L279" i="1"/>
  <c r="O279" i="1" s="1"/>
  <c r="K344" i="3"/>
  <c r="I344" i="1"/>
  <c r="K344" i="1" s="1"/>
  <c r="N404" i="1"/>
  <c r="J375" i="1"/>
  <c r="K509" i="4"/>
  <c r="I509" i="1"/>
  <c r="K509" i="1" s="1"/>
  <c r="M120" i="7"/>
  <c r="P120" i="7" s="1"/>
  <c r="P122" i="7"/>
  <c r="J426" i="1"/>
  <c r="J432" i="1"/>
  <c r="N435" i="1"/>
  <c r="N438" i="1"/>
  <c r="J452" i="1"/>
  <c r="J367" i="1"/>
  <c r="J370" i="1"/>
  <c r="K371" i="2"/>
  <c r="I371" i="1"/>
  <c r="K371" i="1" s="1"/>
  <c r="K397" i="2"/>
  <c r="J397" i="1"/>
  <c r="J520" i="1"/>
  <c r="J526" i="1"/>
  <c r="L551" i="1"/>
  <c r="N558" i="1"/>
  <c r="J339" i="1"/>
  <c r="J342" i="1"/>
  <c r="J349" i="1"/>
  <c r="N354" i="1"/>
  <c r="J366" i="1"/>
  <c r="K370" i="4"/>
  <c r="I370" i="1"/>
  <c r="I373" i="1"/>
  <c r="K373" i="1" s="1"/>
  <c r="K373" i="4"/>
  <c r="K515" i="4"/>
  <c r="I515" i="1"/>
  <c r="K515" i="1" s="1"/>
  <c r="L564" i="1"/>
  <c r="O564" i="1" s="1"/>
  <c r="L651" i="1"/>
  <c r="J657" i="1"/>
  <c r="J194" i="1"/>
  <c r="N258" i="1"/>
  <c r="J264" i="1"/>
  <c r="K264" i="1" s="1"/>
  <c r="L349" i="1"/>
  <c r="L352" i="1"/>
  <c r="J362" i="1"/>
  <c r="I518" i="1"/>
  <c r="I527" i="1"/>
  <c r="J577" i="1"/>
  <c r="J580" i="1"/>
  <c r="N582" i="1"/>
  <c r="K422" i="3"/>
  <c r="K428" i="3"/>
  <c r="O349" i="4"/>
  <c r="O352" i="4"/>
  <c r="K451" i="4"/>
  <c r="O671" i="4"/>
  <c r="N273" i="5"/>
  <c r="N271" i="5" s="1"/>
  <c r="N43" i="6"/>
  <c r="N41" i="6" s="1"/>
  <c r="O533" i="6"/>
  <c r="K547" i="6"/>
  <c r="N120" i="7"/>
  <c r="N118" i="7" s="1"/>
  <c r="P333" i="8"/>
  <c r="K349" i="8"/>
  <c r="J551" i="1"/>
  <c r="N553" i="1"/>
  <c r="N565" i="1"/>
  <c r="K189" i="10"/>
  <c r="O347" i="10"/>
  <c r="O401" i="10"/>
  <c r="O649" i="14"/>
  <c r="M273" i="17"/>
  <c r="O533" i="19"/>
  <c r="K429" i="20"/>
  <c r="O566" i="20"/>
  <c r="L57" i="22"/>
  <c r="L55" i="22" s="1"/>
  <c r="O537" i="22"/>
  <c r="L294" i="2"/>
  <c r="O294" i="2" s="1"/>
  <c r="N252" i="4"/>
  <c r="N250" i="4" s="1"/>
  <c r="K499" i="4"/>
  <c r="N572" i="1"/>
  <c r="J576" i="1"/>
  <c r="K270" i="6"/>
  <c r="J660" i="1"/>
  <c r="N252" i="7"/>
  <c r="N250" i="7" s="1"/>
  <c r="I531" i="1"/>
  <c r="K573" i="8"/>
  <c r="K432" i="11"/>
  <c r="O455" i="11"/>
  <c r="K634" i="11"/>
  <c r="L70" i="13"/>
  <c r="O70" i="13" s="1"/>
  <c r="N222" i="14"/>
  <c r="N220" i="14" s="1"/>
  <c r="K377" i="15"/>
  <c r="K450" i="15"/>
  <c r="O580" i="15"/>
  <c r="K200" i="17"/>
  <c r="P337" i="20"/>
  <c r="L314" i="21"/>
  <c r="O564" i="21"/>
  <c r="K158" i="22"/>
  <c r="N388" i="1"/>
  <c r="J399" i="1"/>
  <c r="O535" i="2"/>
  <c r="O564" i="2"/>
  <c r="J651" i="2"/>
  <c r="K213" i="3"/>
  <c r="P122" i="5"/>
  <c r="K133" i="5"/>
  <c r="L144" i="5"/>
  <c r="O144" i="5" s="1"/>
  <c r="K427" i="5"/>
  <c r="K450" i="5"/>
  <c r="J522" i="1"/>
  <c r="J531" i="1"/>
  <c r="N541" i="1"/>
  <c r="O352" i="8"/>
  <c r="L333" i="9"/>
  <c r="N120" i="10"/>
  <c r="N118" i="10" s="1"/>
  <c r="K419" i="10"/>
  <c r="P224" i="15"/>
  <c r="K482" i="18"/>
  <c r="K368" i="19"/>
  <c r="K397" i="19"/>
  <c r="K533" i="20"/>
  <c r="M273" i="22"/>
  <c r="P273" i="22" s="1"/>
  <c r="N74" i="1"/>
  <c r="O74" i="1" s="1"/>
  <c r="J80" i="1"/>
  <c r="K264" i="2"/>
  <c r="J361" i="1"/>
  <c r="I614" i="1"/>
  <c r="I617" i="1"/>
  <c r="I623" i="1"/>
  <c r="I626" i="1"/>
  <c r="N651" i="1"/>
  <c r="L224" i="4"/>
  <c r="O224" i="4" s="1"/>
  <c r="O439" i="4"/>
  <c r="P144" i="6"/>
  <c r="K396" i="10"/>
  <c r="N96" i="11"/>
  <c r="N94" i="11" s="1"/>
  <c r="L70" i="12"/>
  <c r="L68" i="12" s="1"/>
  <c r="K149" i="13"/>
  <c r="N252" i="14"/>
  <c r="N250" i="14" s="1"/>
  <c r="O347" i="14"/>
  <c r="K426" i="14"/>
  <c r="N273" i="15"/>
  <c r="N271" i="15" s="1"/>
  <c r="O354" i="15"/>
  <c r="K629" i="15"/>
  <c r="K427" i="16"/>
  <c r="O439" i="16"/>
  <c r="K450" i="16"/>
  <c r="O537" i="19"/>
  <c r="O580" i="19"/>
  <c r="K270" i="21"/>
  <c r="O597" i="21"/>
  <c r="K611" i="21"/>
  <c r="K623" i="21"/>
  <c r="K663" i="21"/>
  <c r="P57" i="22"/>
  <c r="O601" i="3"/>
  <c r="P122" i="4"/>
  <c r="K133" i="4"/>
  <c r="K264" i="4"/>
  <c r="K349" i="4"/>
  <c r="K482" i="4"/>
  <c r="O566" i="4"/>
  <c r="K668" i="4"/>
  <c r="K328" i="5"/>
  <c r="P333" i="5"/>
  <c r="K368" i="6"/>
  <c r="K450" i="6"/>
  <c r="K464" i="6"/>
  <c r="I497" i="1"/>
  <c r="K497" i="1" s="1"/>
  <c r="K149" i="8"/>
  <c r="P144" i="9"/>
  <c r="L275" i="9"/>
  <c r="O275" i="9" s="1"/>
  <c r="O401" i="9"/>
  <c r="O404" i="9"/>
  <c r="K533" i="9"/>
  <c r="N292" i="10"/>
  <c r="N290" i="10" s="1"/>
  <c r="K482" i="11"/>
  <c r="K497" i="11"/>
  <c r="L254" i="12"/>
  <c r="L252" i="12" s="1"/>
  <c r="K266" i="12"/>
  <c r="O455" i="12"/>
  <c r="K466" i="12"/>
  <c r="K328" i="14"/>
  <c r="O601" i="14"/>
  <c r="K634" i="14"/>
  <c r="K376" i="15"/>
  <c r="K481" i="15"/>
  <c r="K499" i="15"/>
  <c r="K328" i="16"/>
  <c r="O597" i="18"/>
  <c r="K249" i="19"/>
  <c r="K265" i="19"/>
  <c r="O564" i="19"/>
  <c r="K630" i="19"/>
  <c r="K633" i="19"/>
  <c r="K200" i="20"/>
  <c r="O533" i="20"/>
  <c r="K597" i="20"/>
  <c r="K628" i="21"/>
  <c r="K502" i="5"/>
  <c r="I502" i="1"/>
  <c r="K502" i="1" s="1"/>
  <c r="K514" i="5"/>
  <c r="I514" i="1"/>
  <c r="K514" i="1" s="1"/>
  <c r="I87" i="1"/>
  <c r="I109" i="1"/>
  <c r="N383" i="1"/>
  <c r="O383" i="1" s="1"/>
  <c r="I484" i="1"/>
  <c r="K484" i="1" s="1"/>
  <c r="I493" i="1"/>
  <c r="K493" i="1" s="1"/>
  <c r="J544" i="1"/>
  <c r="J548" i="1"/>
  <c r="L46" i="1"/>
  <c r="L61" i="1"/>
  <c r="O61" i="1" s="1"/>
  <c r="L71" i="1"/>
  <c r="I84" i="1"/>
  <c r="I117" i="1"/>
  <c r="I265" i="1"/>
  <c r="M294" i="1"/>
  <c r="L318" i="1"/>
  <c r="O318" i="1" s="1"/>
  <c r="L337" i="1"/>
  <c r="I342" i="1"/>
  <c r="K342" i="1" s="1"/>
  <c r="I369" i="1"/>
  <c r="L458" i="1"/>
  <c r="O458" i="1" s="1"/>
  <c r="I473" i="1"/>
  <c r="I490" i="1"/>
  <c r="K490" i="1" s="1"/>
  <c r="L554" i="1"/>
  <c r="O554" i="1" s="1"/>
  <c r="L600" i="1"/>
  <c r="O600" i="1" s="1"/>
  <c r="J518" i="1"/>
  <c r="J527" i="1"/>
  <c r="N552" i="1"/>
  <c r="N555" i="1"/>
  <c r="I612" i="1"/>
  <c r="I624" i="1"/>
  <c r="O553" i="7"/>
  <c r="L553" i="1"/>
  <c r="K561" i="7"/>
  <c r="I561" i="1"/>
  <c r="K561" i="1" s="1"/>
  <c r="K573" i="7"/>
  <c r="I573" i="1"/>
  <c r="K577" i="7"/>
  <c r="I577" i="1"/>
  <c r="K577" i="1" s="1"/>
  <c r="O582" i="7"/>
  <c r="L582" i="1"/>
  <c r="K593" i="7"/>
  <c r="I593" i="1"/>
  <c r="J607" i="1"/>
  <c r="K511" i="5"/>
  <c r="I511" i="1"/>
  <c r="K511" i="1" s="1"/>
  <c r="I112" i="1"/>
  <c r="K112" i="1" s="1"/>
  <c r="M254" i="1"/>
  <c r="P254" i="1" s="1"/>
  <c r="I346" i="1"/>
  <c r="K346" i="1" s="1"/>
  <c r="L353" i="1"/>
  <c r="O353" i="1" s="1"/>
  <c r="J427" i="1"/>
  <c r="I478" i="1"/>
  <c r="K478" i="1" s="1"/>
  <c r="I505" i="1"/>
  <c r="K505" i="1" s="1"/>
  <c r="K501" i="2"/>
  <c r="I501" i="1"/>
  <c r="K501" i="1" s="1"/>
  <c r="K507" i="2"/>
  <c r="I507" i="1"/>
  <c r="K507" i="1" s="1"/>
  <c r="K533" i="1"/>
  <c r="K506" i="3"/>
  <c r="I506" i="1"/>
  <c r="K506" i="1" s="1"/>
  <c r="K578" i="3"/>
  <c r="I578" i="1"/>
  <c r="K578" i="1" s="1"/>
  <c r="I85" i="1"/>
  <c r="I132" i="1"/>
  <c r="I339" i="1"/>
  <c r="K339" i="1" s="1"/>
  <c r="L354" i="1"/>
  <c r="I470" i="1"/>
  <c r="K470" i="1" s="1"/>
  <c r="I475" i="1"/>
  <c r="K475" i="1" s="1"/>
  <c r="I576" i="1"/>
  <c r="K576" i="1" s="1"/>
  <c r="J282" i="1"/>
  <c r="J287" i="1"/>
  <c r="N567" i="1"/>
  <c r="N571" i="1"/>
  <c r="K579" i="2"/>
  <c r="I579" i="1"/>
  <c r="K579" i="1" s="1"/>
  <c r="O581" i="2"/>
  <c r="L581" i="1"/>
  <c r="O581" i="1" s="1"/>
  <c r="O584" i="2"/>
  <c r="L584" i="1"/>
  <c r="K589" i="2"/>
  <c r="I589" i="1"/>
  <c r="K650" i="2"/>
  <c r="I650" i="1"/>
  <c r="I81" i="1"/>
  <c r="M98" i="1"/>
  <c r="I92" i="1"/>
  <c r="I267" i="1"/>
  <c r="I349" i="1"/>
  <c r="L351" i="1"/>
  <c r="O351" i="1" s="1"/>
  <c r="J424" i="1"/>
  <c r="I467" i="1"/>
  <c r="K467" i="1" s="1"/>
  <c r="I620" i="1"/>
  <c r="K623" i="1" s="1"/>
  <c r="L648" i="1"/>
  <c r="O565" i="2"/>
  <c r="L565" i="1"/>
  <c r="O565" i="1" s="1"/>
  <c r="K668" i="3"/>
  <c r="I668" i="1"/>
  <c r="O49" i="2"/>
  <c r="K304" i="2"/>
  <c r="K343" i="2"/>
  <c r="N551" i="1"/>
  <c r="N554" i="1"/>
  <c r="N559" i="1"/>
  <c r="K564" i="2"/>
  <c r="N120" i="3"/>
  <c r="N118" i="3" s="1"/>
  <c r="K402" i="3"/>
  <c r="O354" i="4"/>
  <c r="K204" i="5"/>
  <c r="K213" i="5"/>
  <c r="N252" i="5"/>
  <c r="K398" i="5"/>
  <c r="K482" i="6"/>
  <c r="L70" i="7"/>
  <c r="L68" i="7" s="1"/>
  <c r="L66" i="7" s="1"/>
  <c r="O597" i="8"/>
  <c r="N644" i="8"/>
  <c r="N640" i="8" s="1"/>
  <c r="N638" i="8" s="1"/>
  <c r="N636" i="8" s="1"/>
  <c r="N252" i="2"/>
  <c r="N250" i="2" s="1"/>
  <c r="J321" i="1"/>
  <c r="J326" i="1"/>
  <c r="O352" i="2"/>
  <c r="I516" i="1"/>
  <c r="I519" i="1"/>
  <c r="I522" i="1"/>
  <c r="I525" i="1"/>
  <c r="I528" i="1"/>
  <c r="N539" i="1"/>
  <c r="J546" i="1"/>
  <c r="O555" i="2"/>
  <c r="K560" i="2"/>
  <c r="N585" i="1"/>
  <c r="I615" i="1"/>
  <c r="I618" i="1"/>
  <c r="I621" i="1"/>
  <c r="I628" i="1"/>
  <c r="I631" i="1"/>
  <c r="I634" i="1"/>
  <c r="J663" i="1"/>
  <c r="J672" i="1"/>
  <c r="N331" i="3"/>
  <c r="N329" i="3" s="1"/>
  <c r="K426" i="3"/>
  <c r="K429" i="3"/>
  <c r="K416" i="4"/>
  <c r="K419" i="4"/>
  <c r="K422" i="4"/>
  <c r="K425" i="4"/>
  <c r="K428" i="4"/>
  <c r="K431" i="4"/>
  <c r="K628" i="4"/>
  <c r="N120" i="5"/>
  <c r="N118" i="5" s="1"/>
  <c r="O599" i="5"/>
  <c r="N55" i="7"/>
  <c r="P55" i="7" s="1"/>
  <c r="K402" i="7"/>
  <c r="K416" i="7"/>
  <c r="K419" i="7"/>
  <c r="K497" i="7"/>
  <c r="M96" i="8"/>
  <c r="M94" i="8" s="1"/>
  <c r="P94" i="8" s="1"/>
  <c r="N252" i="8"/>
  <c r="N250" i="8" s="1"/>
  <c r="O347" i="9"/>
  <c r="K612" i="9"/>
  <c r="K615" i="9"/>
  <c r="M312" i="14"/>
  <c r="M310" i="14" s="1"/>
  <c r="P310" i="14" s="1"/>
  <c r="P314" i="14"/>
  <c r="P98" i="20"/>
  <c r="M96" i="20"/>
  <c r="P96" i="20" s="1"/>
  <c r="N458" i="1"/>
  <c r="J466" i="1"/>
  <c r="J472" i="1"/>
  <c r="J484" i="1"/>
  <c r="J490" i="1"/>
  <c r="J496" i="1"/>
  <c r="J573" i="1"/>
  <c r="N586" i="1"/>
  <c r="J590" i="1"/>
  <c r="J593" i="1"/>
  <c r="J596" i="1"/>
  <c r="N598" i="1"/>
  <c r="N601" i="1"/>
  <c r="J608" i="1"/>
  <c r="J612" i="1"/>
  <c r="J615" i="1"/>
  <c r="J618" i="1"/>
  <c r="J621" i="1"/>
  <c r="J624" i="1"/>
  <c r="J628" i="1"/>
  <c r="J631" i="1"/>
  <c r="J634" i="1"/>
  <c r="J647" i="1"/>
  <c r="N650" i="1"/>
  <c r="J667" i="1"/>
  <c r="N222" i="4"/>
  <c r="N220" i="4" s="1"/>
  <c r="K402" i="5"/>
  <c r="K615" i="5"/>
  <c r="K340" i="6"/>
  <c r="K376" i="6"/>
  <c r="K533" i="7"/>
  <c r="K200" i="8"/>
  <c r="O401" i="8"/>
  <c r="O404" i="8"/>
  <c r="K421" i="8"/>
  <c r="K427" i="8"/>
  <c r="K450" i="8"/>
  <c r="K564" i="8"/>
  <c r="O566" i="8"/>
  <c r="K649" i="8"/>
  <c r="O650" i="8"/>
  <c r="J671" i="8"/>
  <c r="K671" i="8" s="1"/>
  <c r="L59" i="1"/>
  <c r="N407" i="1"/>
  <c r="J414" i="1"/>
  <c r="J433" i="1"/>
  <c r="K597" i="2"/>
  <c r="O599" i="2"/>
  <c r="K629" i="2"/>
  <c r="K632" i="2"/>
  <c r="K635" i="2"/>
  <c r="O254" i="3"/>
  <c r="O380" i="3"/>
  <c r="K418" i="3"/>
  <c r="K421" i="3"/>
  <c r="K424" i="3"/>
  <c r="K132" i="4"/>
  <c r="K420" i="4"/>
  <c r="K423" i="4"/>
  <c r="K426" i="4"/>
  <c r="K429" i="4"/>
  <c r="K432" i="4"/>
  <c r="O435" i="4"/>
  <c r="K449" i="4"/>
  <c r="K189" i="5"/>
  <c r="P122" i="6"/>
  <c r="K164" i="6"/>
  <c r="K650" i="6"/>
  <c r="N43" i="7"/>
  <c r="N41" i="7" s="1"/>
  <c r="K341" i="7"/>
  <c r="K420" i="7"/>
  <c r="J651" i="7"/>
  <c r="J158" i="1"/>
  <c r="I164" i="1"/>
  <c r="K173" i="2"/>
  <c r="J181" i="1"/>
  <c r="K186" i="2"/>
  <c r="K200" i="2"/>
  <c r="I204" i="1"/>
  <c r="K213" i="2"/>
  <c r="J217" i="1"/>
  <c r="N331" i="2"/>
  <c r="N329" i="2" s="1"/>
  <c r="N456" i="1"/>
  <c r="J488" i="1"/>
  <c r="J500" i="1"/>
  <c r="J506" i="1"/>
  <c r="N661" i="1"/>
  <c r="J665" i="1"/>
  <c r="O439" i="3"/>
  <c r="K229" i="4"/>
  <c r="L254" i="4"/>
  <c r="O254" i="4" s="1"/>
  <c r="O337" i="4"/>
  <c r="K350" i="4"/>
  <c r="L70" i="5"/>
  <c r="O70" i="5" s="1"/>
  <c r="K93" i="5"/>
  <c r="K138" i="5"/>
  <c r="K149" i="5"/>
  <c r="O406" i="5"/>
  <c r="K423" i="5"/>
  <c r="L70" i="6"/>
  <c r="O70" i="6" s="1"/>
  <c r="L122" i="6"/>
  <c r="O122" i="6" s="1"/>
  <c r="L314" i="6"/>
  <c r="L312" i="6" s="1"/>
  <c r="O312" i="6" s="1"/>
  <c r="K350" i="6"/>
  <c r="K418" i="6"/>
  <c r="K424" i="6"/>
  <c r="K430" i="6"/>
  <c r="K611" i="6"/>
  <c r="N142" i="7"/>
  <c r="N140" i="7" s="1"/>
  <c r="K164" i="7"/>
  <c r="O404" i="7"/>
  <c r="K421" i="7"/>
  <c r="K547" i="7"/>
  <c r="O597" i="7"/>
  <c r="N96" i="8"/>
  <c r="N94" i="8" s="1"/>
  <c r="N273" i="8"/>
  <c r="N271" i="8" s="1"/>
  <c r="P271" i="8" s="1"/>
  <c r="K402" i="8"/>
  <c r="K419" i="8"/>
  <c r="K425" i="8"/>
  <c r="O535" i="8"/>
  <c r="O649" i="8"/>
  <c r="N292" i="9"/>
  <c r="N290" i="9" s="1"/>
  <c r="O406" i="9"/>
  <c r="K547" i="9"/>
  <c r="K668" i="9"/>
  <c r="K219" i="10"/>
  <c r="O354" i="10"/>
  <c r="K372" i="10"/>
  <c r="K381" i="10"/>
  <c r="O439" i="10"/>
  <c r="K573" i="11"/>
  <c r="N68" i="12"/>
  <c r="N66" i="12" s="1"/>
  <c r="L144" i="12"/>
  <c r="O144" i="12" s="1"/>
  <c r="N252" i="12"/>
  <c r="N250" i="12" s="1"/>
  <c r="L294" i="12"/>
  <c r="O294" i="12" s="1"/>
  <c r="K418" i="12"/>
  <c r="O535" i="12"/>
  <c r="P98" i="13"/>
  <c r="L275" i="13"/>
  <c r="O275" i="13" s="1"/>
  <c r="N312" i="14"/>
  <c r="N310" i="14" s="1"/>
  <c r="K425" i="14"/>
  <c r="K428" i="14"/>
  <c r="K481" i="14"/>
  <c r="K425" i="16"/>
  <c r="K350" i="17"/>
  <c r="N31" i="17"/>
  <c r="N29" i="17" s="1"/>
  <c r="K464" i="17"/>
  <c r="K481" i="18"/>
  <c r="K547" i="18"/>
  <c r="K589" i="18"/>
  <c r="K597" i="18"/>
  <c r="K372" i="19"/>
  <c r="K375" i="19"/>
  <c r="K402" i="19"/>
  <c r="O661" i="19"/>
  <c r="K401" i="20"/>
  <c r="K423" i="20"/>
  <c r="K426" i="21"/>
  <c r="K432" i="21"/>
  <c r="O455" i="21"/>
  <c r="O568" i="21"/>
  <c r="O337" i="22"/>
  <c r="K350" i="22"/>
  <c r="L224" i="10"/>
  <c r="O224" i="10" s="1"/>
  <c r="K164" i="11"/>
  <c r="K628" i="11"/>
  <c r="K547" i="12"/>
  <c r="K189" i="14"/>
  <c r="K199" i="14"/>
  <c r="K219" i="14"/>
  <c r="K340" i="14"/>
  <c r="N43" i="15"/>
  <c r="N41" i="15" s="1"/>
  <c r="L275" i="15"/>
  <c r="L273" i="15" s="1"/>
  <c r="L271" i="15" s="1"/>
  <c r="K340" i="15"/>
  <c r="M331" i="16"/>
  <c r="M329" i="16" s="1"/>
  <c r="K380" i="16"/>
  <c r="K417" i="16"/>
  <c r="K423" i="16"/>
  <c r="K429" i="16"/>
  <c r="K449" i="16"/>
  <c r="K345" i="17"/>
  <c r="N142" i="18"/>
  <c r="N140" i="18" s="1"/>
  <c r="L254" i="18"/>
  <c r="O254" i="18" s="1"/>
  <c r="L333" i="18"/>
  <c r="L331" i="18" s="1"/>
  <c r="K432" i="18"/>
  <c r="N331" i="19"/>
  <c r="N329" i="19" s="1"/>
  <c r="K498" i="19"/>
  <c r="N142" i="20"/>
  <c r="N140" i="20" s="1"/>
  <c r="N252" i="21"/>
  <c r="N250" i="21" s="1"/>
  <c r="K328" i="21"/>
  <c r="K341" i="21"/>
  <c r="O347" i="21"/>
  <c r="K350" i="21"/>
  <c r="O439" i="21"/>
  <c r="K450" i="21"/>
  <c r="K464" i="21"/>
  <c r="K473" i="21"/>
  <c r="K482" i="21"/>
  <c r="O566" i="21"/>
  <c r="O650" i="21"/>
  <c r="K164" i="22"/>
  <c r="L294" i="22"/>
  <c r="O294" i="22" s="1"/>
  <c r="K349" i="22"/>
  <c r="K635" i="22"/>
  <c r="J671" i="9"/>
  <c r="K450" i="11"/>
  <c r="O459" i="11"/>
  <c r="K138" i="12"/>
  <c r="K345" i="12"/>
  <c r="K88" i="13"/>
  <c r="L122" i="13"/>
  <c r="L120" i="13" s="1"/>
  <c r="L118" i="13" s="1"/>
  <c r="O435" i="13"/>
  <c r="L314" i="14"/>
  <c r="O314" i="14" s="1"/>
  <c r="K341" i="14"/>
  <c r="K611" i="14"/>
  <c r="K617" i="14"/>
  <c r="N331" i="16"/>
  <c r="N329" i="16" s="1"/>
  <c r="P329" i="16" s="1"/>
  <c r="P57" i="17"/>
  <c r="N68" i="18"/>
  <c r="N66" i="18" s="1"/>
  <c r="O349" i="19"/>
  <c r="K455" i="19"/>
  <c r="N120" i="20"/>
  <c r="N118" i="20" s="1"/>
  <c r="P144" i="20"/>
  <c r="K229" i="20"/>
  <c r="K421" i="20"/>
  <c r="K424" i="20"/>
  <c r="K635" i="20"/>
  <c r="N644" i="20"/>
  <c r="N640" i="20" s="1"/>
  <c r="N638" i="20" s="1"/>
  <c r="N636" i="20" s="1"/>
  <c r="K597" i="21"/>
  <c r="K629" i="21"/>
  <c r="N96" i="22"/>
  <c r="N94" i="22" s="1"/>
  <c r="K426" i="22"/>
  <c r="N96" i="10"/>
  <c r="N94" i="10" s="1"/>
  <c r="P122" i="10"/>
  <c r="L144" i="10"/>
  <c r="O144" i="10" s="1"/>
  <c r="K368" i="10"/>
  <c r="K380" i="10"/>
  <c r="N120" i="11"/>
  <c r="N118" i="11" s="1"/>
  <c r="K481" i="12"/>
  <c r="K213" i="13"/>
  <c r="K423" i="15"/>
  <c r="J671" i="15"/>
  <c r="K93" i="16"/>
  <c r="K109" i="16"/>
  <c r="N252" i="16"/>
  <c r="N250" i="16" s="1"/>
  <c r="K547" i="16"/>
  <c r="K199" i="17"/>
  <c r="O349" i="17"/>
  <c r="O455" i="17"/>
  <c r="K593" i="18"/>
  <c r="O601" i="18"/>
  <c r="N120" i="19"/>
  <c r="N118" i="19" s="1"/>
  <c r="K132" i="19"/>
  <c r="K618" i="9"/>
  <c r="L45" i="10"/>
  <c r="O45" i="10" s="1"/>
  <c r="L254" i="10"/>
  <c r="O254" i="10" s="1"/>
  <c r="K420" i="10"/>
  <c r="K423" i="10"/>
  <c r="K429" i="10"/>
  <c r="L57" i="11"/>
  <c r="O57" i="11" s="1"/>
  <c r="O347" i="11"/>
  <c r="O401" i="11"/>
  <c r="K455" i="11"/>
  <c r="K474" i="11"/>
  <c r="O597" i="11"/>
  <c r="K630" i="11"/>
  <c r="K189" i="12"/>
  <c r="K199" i="12"/>
  <c r="K235" i="12"/>
  <c r="O349" i="12"/>
  <c r="O352" i="12"/>
  <c r="K370" i="12"/>
  <c r="K401" i="12"/>
  <c r="K432" i="12"/>
  <c r="K635" i="12"/>
  <c r="K648" i="12"/>
  <c r="O671" i="12"/>
  <c r="L45" i="13"/>
  <c r="O45" i="13" s="1"/>
  <c r="K219" i="13"/>
  <c r="K235" i="13"/>
  <c r="K402" i="13"/>
  <c r="K430" i="13"/>
  <c r="K630" i="13"/>
  <c r="K633" i="13"/>
  <c r="L70" i="14"/>
  <c r="O70" i="14" s="1"/>
  <c r="L294" i="15"/>
  <c r="O294" i="15" s="1"/>
  <c r="K421" i="15"/>
  <c r="O439" i="15"/>
  <c r="K464" i="15"/>
  <c r="K597" i="15"/>
  <c r="N222" i="16"/>
  <c r="N220" i="16" s="1"/>
  <c r="P220" i="16" s="1"/>
  <c r="L314" i="16"/>
  <c r="L312" i="16" s="1"/>
  <c r="K573" i="16"/>
  <c r="K628" i="16"/>
  <c r="L57" i="17"/>
  <c r="O57" i="17" s="1"/>
  <c r="K84" i="17"/>
  <c r="K229" i="17"/>
  <c r="K482" i="17"/>
  <c r="K497" i="17"/>
  <c r="K665" i="17"/>
  <c r="K215" i="18"/>
  <c r="K289" i="18"/>
  <c r="K306" i="18"/>
  <c r="L314" i="18"/>
  <c r="O314" i="18" s="1"/>
  <c r="K381" i="18"/>
  <c r="K455" i="18"/>
  <c r="K474" i="18"/>
  <c r="K110" i="19"/>
  <c r="L275" i="19"/>
  <c r="O275" i="19" s="1"/>
  <c r="K341" i="19"/>
  <c r="K591" i="19"/>
  <c r="K597" i="19"/>
  <c r="K621" i="19"/>
  <c r="K628" i="19"/>
  <c r="K634" i="19"/>
  <c r="L122" i="20"/>
  <c r="L120" i="20" s="1"/>
  <c r="K428" i="20"/>
  <c r="K267" i="21"/>
  <c r="K416" i="21"/>
  <c r="K547" i="21"/>
  <c r="K619" i="21"/>
  <c r="O406" i="1"/>
  <c r="K133" i="2"/>
  <c r="K185" i="2"/>
  <c r="K199" i="2"/>
  <c r="K216" i="2"/>
  <c r="K265" i="2"/>
  <c r="K340" i="2"/>
  <c r="K345" i="2"/>
  <c r="K350" i="2"/>
  <c r="K626" i="5"/>
  <c r="K621" i="5"/>
  <c r="P224" i="4"/>
  <c r="M222" i="4"/>
  <c r="P294" i="13"/>
  <c r="M292" i="13"/>
  <c r="P292" i="13" s="1"/>
  <c r="K149" i="2"/>
  <c r="N312" i="2"/>
  <c r="P312" i="2" s="1"/>
  <c r="K368" i="2"/>
  <c r="P337" i="6"/>
  <c r="M26" i="6"/>
  <c r="M16" i="6" s="1"/>
  <c r="P57" i="10"/>
  <c r="M55" i="10"/>
  <c r="I508" i="1"/>
  <c r="K508" i="1" s="1"/>
  <c r="N55" i="2"/>
  <c r="N53" i="2" s="1"/>
  <c r="L70" i="2"/>
  <c r="O70" i="2" s="1"/>
  <c r="P294" i="2"/>
  <c r="K450" i="2"/>
  <c r="K473" i="2"/>
  <c r="K497" i="2"/>
  <c r="N96" i="4"/>
  <c r="N94" i="4" s="1"/>
  <c r="K369" i="4"/>
  <c r="I367" i="4"/>
  <c r="K367" i="4" s="1"/>
  <c r="K618" i="8"/>
  <c r="K617" i="8"/>
  <c r="K619" i="8"/>
  <c r="K611" i="8"/>
  <c r="K613" i="8"/>
  <c r="N273" i="2"/>
  <c r="N271" i="2" s="1"/>
  <c r="K132" i="2"/>
  <c r="N43" i="3"/>
  <c r="P43" i="3" s="1"/>
  <c r="M53" i="3"/>
  <c r="N252" i="3"/>
  <c r="N250" i="3" s="1"/>
  <c r="O385" i="3"/>
  <c r="K417" i="3"/>
  <c r="O564" i="3"/>
  <c r="P98" i="4"/>
  <c r="K112" i="4"/>
  <c r="K117" i="4"/>
  <c r="K375" i="4"/>
  <c r="K381" i="4"/>
  <c r="K396" i="4"/>
  <c r="K402" i="4"/>
  <c r="K450" i="4"/>
  <c r="K498" i="4"/>
  <c r="K623" i="4"/>
  <c r="K112" i="5"/>
  <c r="N32" i="5"/>
  <c r="N30" i="5" s="1"/>
  <c r="P45" i="6"/>
  <c r="O337" i="6"/>
  <c r="N31" i="6"/>
  <c r="N29" i="6" s="1"/>
  <c r="O457" i="6"/>
  <c r="K649" i="6"/>
  <c r="K432" i="7"/>
  <c r="K204" i="8"/>
  <c r="K285" i="8"/>
  <c r="O437" i="8"/>
  <c r="K634" i="8"/>
  <c r="K663" i="8"/>
  <c r="K164" i="9"/>
  <c r="K450" i="9"/>
  <c r="K173" i="10"/>
  <c r="L333" i="10"/>
  <c r="K663" i="12"/>
  <c r="K64" i="13"/>
  <c r="K665" i="13"/>
  <c r="L45" i="14"/>
  <c r="L43" i="14" s="1"/>
  <c r="K176" i="3"/>
  <c r="N222" i="3"/>
  <c r="N220" i="3" s="1"/>
  <c r="K621" i="4"/>
  <c r="K158" i="5"/>
  <c r="L314" i="5"/>
  <c r="L312" i="5" s="1"/>
  <c r="L310" i="5" s="1"/>
  <c r="N331" i="5"/>
  <c r="N329" i="5" s="1"/>
  <c r="K421" i="5"/>
  <c r="K424" i="5"/>
  <c r="N96" i="6"/>
  <c r="N94" i="6" s="1"/>
  <c r="M292" i="6"/>
  <c r="P292" i="6" s="1"/>
  <c r="K498" i="6"/>
  <c r="K632" i="6"/>
  <c r="K381" i="7"/>
  <c r="O439" i="7"/>
  <c r="N292" i="8"/>
  <c r="N290" i="8" s="1"/>
  <c r="M96" i="9"/>
  <c r="K628" i="9"/>
  <c r="K631" i="9"/>
  <c r="K623" i="14"/>
  <c r="K621" i="14"/>
  <c r="N292" i="3"/>
  <c r="N290" i="3" s="1"/>
  <c r="O383" i="3"/>
  <c r="K420" i="3"/>
  <c r="N68" i="4"/>
  <c r="N66" i="4" s="1"/>
  <c r="K266" i="4"/>
  <c r="N292" i="4"/>
  <c r="N290" i="4" s="1"/>
  <c r="K401" i="4"/>
  <c r="O457" i="4"/>
  <c r="N33" i="5"/>
  <c r="N13" i="5" s="1"/>
  <c r="K628" i="5"/>
  <c r="L45" i="6"/>
  <c r="O45" i="6" s="1"/>
  <c r="K265" i="6"/>
  <c r="O354" i="6"/>
  <c r="K372" i="6"/>
  <c r="O455" i="6"/>
  <c r="J651" i="6"/>
  <c r="P57" i="7"/>
  <c r="K380" i="7"/>
  <c r="K597" i="7"/>
  <c r="K629" i="7"/>
  <c r="K635" i="7"/>
  <c r="J671" i="7"/>
  <c r="L294" i="8"/>
  <c r="O294" i="8" s="1"/>
  <c r="N34" i="8"/>
  <c r="N14" i="8" s="1"/>
  <c r="O435" i="8"/>
  <c r="O533" i="8"/>
  <c r="O601" i="8"/>
  <c r="K632" i="8"/>
  <c r="N55" i="9"/>
  <c r="N53" i="9" s="1"/>
  <c r="K219" i="9"/>
  <c r="K229" i="9"/>
  <c r="O564" i="9"/>
  <c r="O537" i="10"/>
  <c r="O568" i="10"/>
  <c r="O406" i="11"/>
  <c r="O566" i="12"/>
  <c r="O439" i="13"/>
  <c r="K564" i="13"/>
  <c r="K629" i="13"/>
  <c r="M96" i="15"/>
  <c r="P96" i="15" s="1"/>
  <c r="P98" i="15"/>
  <c r="L122" i="3"/>
  <c r="O122" i="3" s="1"/>
  <c r="L224" i="3"/>
  <c r="O224" i="3" s="1"/>
  <c r="K665" i="4"/>
  <c r="K201" i="5"/>
  <c r="K215" i="5"/>
  <c r="O354" i="5"/>
  <c r="K425" i="5"/>
  <c r="K428" i="5"/>
  <c r="K435" i="5"/>
  <c r="O437" i="5"/>
  <c r="N96" i="7"/>
  <c r="N94" i="7" s="1"/>
  <c r="P144" i="11"/>
  <c r="M142" i="11"/>
  <c r="M140" i="11" s="1"/>
  <c r="K618" i="11"/>
  <c r="K611" i="11"/>
  <c r="P275" i="14"/>
  <c r="M273" i="14"/>
  <c r="P273" i="14" s="1"/>
  <c r="K64" i="3"/>
  <c r="K219" i="3"/>
  <c r="K381" i="3"/>
  <c r="K416" i="3"/>
  <c r="K466" i="3"/>
  <c r="O566" i="3"/>
  <c r="K597" i="3"/>
  <c r="K665" i="3"/>
  <c r="L70" i="4"/>
  <c r="O70" i="4" s="1"/>
  <c r="K377" i="4"/>
  <c r="O455" i="4"/>
  <c r="K497" i="4"/>
  <c r="O568" i="4"/>
  <c r="K108" i="5"/>
  <c r="K111" i="5"/>
  <c r="M222" i="5"/>
  <c r="P222" i="5" s="1"/>
  <c r="L333" i="5"/>
  <c r="O333" i="5" s="1"/>
  <c r="O457" i="5"/>
  <c r="K474" i="5"/>
  <c r="K498" i="5"/>
  <c r="O533" i="5"/>
  <c r="K573" i="5"/>
  <c r="K635" i="5"/>
  <c r="N292" i="6"/>
  <c r="N290" i="6" s="1"/>
  <c r="O459" i="6"/>
  <c r="K623" i="6"/>
  <c r="K630" i="6"/>
  <c r="L45" i="7"/>
  <c r="O45" i="7" s="1"/>
  <c r="L57" i="7"/>
  <c r="O57" i="7" s="1"/>
  <c r="K185" i="7"/>
  <c r="K199" i="7"/>
  <c r="L314" i="7"/>
  <c r="L312" i="7" s="1"/>
  <c r="O312" i="7" s="1"/>
  <c r="O406" i="7"/>
  <c r="K417" i="7"/>
  <c r="K431" i="7"/>
  <c r="O457" i="7"/>
  <c r="K630" i="7"/>
  <c r="N68" i="8"/>
  <c r="N66" i="8" s="1"/>
  <c r="K158" i="8"/>
  <c r="K164" i="8"/>
  <c r="K189" i="8"/>
  <c r="M292" i="8"/>
  <c r="P292" i="8" s="1"/>
  <c r="K630" i="8"/>
  <c r="K633" i="8"/>
  <c r="J651" i="8"/>
  <c r="K651" i="8" s="1"/>
  <c r="N43" i="9"/>
  <c r="P43" i="9" s="1"/>
  <c r="N96" i="9"/>
  <c r="N94" i="9" s="1"/>
  <c r="N142" i="9"/>
  <c r="N140" i="9" s="1"/>
  <c r="K158" i="9"/>
  <c r="N273" i="9"/>
  <c r="N271" i="9" s="1"/>
  <c r="M292" i="9"/>
  <c r="P292" i="9" s="1"/>
  <c r="K229" i="10"/>
  <c r="K375" i="10"/>
  <c r="O661" i="10"/>
  <c r="P144" i="13"/>
  <c r="M142" i="13"/>
  <c r="M140" i="13" s="1"/>
  <c r="L224" i="14"/>
  <c r="O224" i="14" s="1"/>
  <c r="K626" i="16"/>
  <c r="K624" i="16"/>
  <c r="K622" i="16"/>
  <c r="K620" i="16"/>
  <c r="K619" i="20"/>
  <c r="K625" i="20"/>
  <c r="L31" i="21"/>
  <c r="O31" i="21" s="1"/>
  <c r="O436" i="21"/>
  <c r="K401" i="9"/>
  <c r="K235" i="10"/>
  <c r="N312" i="10"/>
  <c r="N310" i="10" s="1"/>
  <c r="N142" i="11"/>
  <c r="N140" i="11" s="1"/>
  <c r="N312" i="11"/>
  <c r="N310" i="11" s="1"/>
  <c r="O380" i="11"/>
  <c r="K617" i="11"/>
  <c r="N43" i="12"/>
  <c r="N41" i="12" s="1"/>
  <c r="L57" i="12"/>
  <c r="O57" i="12" s="1"/>
  <c r="K149" i="12"/>
  <c r="K158" i="12"/>
  <c r="K328" i="12"/>
  <c r="O406" i="12"/>
  <c r="K417" i="12"/>
  <c r="K420" i="12"/>
  <c r="K423" i="12"/>
  <c r="K426" i="12"/>
  <c r="K429" i="12"/>
  <c r="O580" i="12"/>
  <c r="N43" i="13"/>
  <c r="N41" i="13" s="1"/>
  <c r="N142" i="13"/>
  <c r="N292" i="13"/>
  <c r="N290" i="13" s="1"/>
  <c r="K422" i="13"/>
  <c r="K425" i="13"/>
  <c r="K428" i="13"/>
  <c r="N96" i="14"/>
  <c r="N94" i="14" s="1"/>
  <c r="N273" i="14"/>
  <c r="N271" i="14" s="1"/>
  <c r="N292" i="14"/>
  <c r="N290" i="14" s="1"/>
  <c r="K380" i="14"/>
  <c r="K397" i="14"/>
  <c r="K597" i="14"/>
  <c r="L314" i="15"/>
  <c r="O314" i="15" s="1"/>
  <c r="L333" i="16"/>
  <c r="O333" i="16" s="1"/>
  <c r="K340" i="16"/>
  <c r="K648" i="16"/>
  <c r="O459" i="17"/>
  <c r="K629" i="17"/>
  <c r="K635" i="17"/>
  <c r="O74" i="18"/>
  <c r="M74" i="18"/>
  <c r="M68" i="18" s="1"/>
  <c r="N33" i="20"/>
  <c r="N13" i="20" s="1"/>
  <c r="O380" i="21"/>
  <c r="K424" i="21"/>
  <c r="K430" i="21"/>
  <c r="L314" i="10"/>
  <c r="O314" i="10" s="1"/>
  <c r="K421" i="10"/>
  <c r="K430" i="10"/>
  <c r="N68" i="11"/>
  <c r="N66" i="11" s="1"/>
  <c r="K173" i="11"/>
  <c r="P224" i="11"/>
  <c r="K396" i="11"/>
  <c r="K435" i="11"/>
  <c r="K498" i="12"/>
  <c r="M118" i="13"/>
  <c r="K173" i="13"/>
  <c r="L224" i="13"/>
  <c r="L222" i="13" s="1"/>
  <c r="K429" i="13"/>
  <c r="K547" i="13"/>
  <c r="N120" i="14"/>
  <c r="N118" i="14" s="1"/>
  <c r="N55" i="15"/>
  <c r="N53" i="15" s="1"/>
  <c r="K625" i="16"/>
  <c r="K149" i="18"/>
  <c r="K158" i="18"/>
  <c r="O385" i="18"/>
  <c r="K401" i="18"/>
  <c r="O406" i="18"/>
  <c r="K285" i="19"/>
  <c r="L314" i="19"/>
  <c r="L312" i="19" s="1"/>
  <c r="L294" i="21"/>
  <c r="O435" i="22"/>
  <c r="N32" i="22"/>
  <c r="N30" i="22" s="1"/>
  <c r="K164" i="12"/>
  <c r="K377" i="12"/>
  <c r="O380" i="12"/>
  <c r="K421" i="12"/>
  <c r="K424" i="12"/>
  <c r="O435" i="12"/>
  <c r="K629" i="12"/>
  <c r="N68" i="13"/>
  <c r="N66" i="13" s="1"/>
  <c r="K86" i="13"/>
  <c r="L144" i="13"/>
  <c r="K631" i="13"/>
  <c r="K663" i="13"/>
  <c r="P57" i="14"/>
  <c r="K235" i="14"/>
  <c r="K424" i="14"/>
  <c r="K427" i="14"/>
  <c r="K497" i="14"/>
  <c r="O568" i="14"/>
  <c r="K649" i="14"/>
  <c r="K173" i="15"/>
  <c r="K213" i="15"/>
  <c r="L122" i="16"/>
  <c r="L120" i="16" s="1"/>
  <c r="K623" i="16"/>
  <c r="K264" i="17"/>
  <c r="K580" i="18"/>
  <c r="L254" i="19"/>
  <c r="O254" i="19" s="1"/>
  <c r="K270" i="19"/>
  <c r="O651" i="21"/>
  <c r="O665" i="21"/>
  <c r="O668" i="21"/>
  <c r="K547" i="22"/>
  <c r="K618" i="22"/>
  <c r="K612" i="22"/>
  <c r="K616" i="22"/>
  <c r="O537" i="9"/>
  <c r="K564" i="9"/>
  <c r="O668" i="9"/>
  <c r="N222" i="10"/>
  <c r="N220" i="10" s="1"/>
  <c r="L275" i="10"/>
  <c r="O275" i="10" s="1"/>
  <c r="O385" i="10"/>
  <c r="K397" i="10"/>
  <c r="K425" i="10"/>
  <c r="K431" i="10"/>
  <c r="O437" i="10"/>
  <c r="K450" i="10"/>
  <c r="O564" i="10"/>
  <c r="L70" i="11"/>
  <c r="O70" i="11" s="1"/>
  <c r="K341" i="11"/>
  <c r="K380" i="11"/>
  <c r="K397" i="11"/>
  <c r="K465" i="11"/>
  <c r="K93" i="12"/>
  <c r="K108" i="12"/>
  <c r="K111" i="12"/>
  <c r="K204" i="12"/>
  <c r="K213" i="12"/>
  <c r="N222" i="12"/>
  <c r="N220" i="12" s="1"/>
  <c r="L275" i="12"/>
  <c r="O275" i="12" s="1"/>
  <c r="K341" i="12"/>
  <c r="K473" i="12"/>
  <c r="K482" i="12"/>
  <c r="K564" i="12"/>
  <c r="O568" i="12"/>
  <c r="K573" i="12"/>
  <c r="O584" i="12"/>
  <c r="K81" i="13"/>
  <c r="K450" i="14"/>
  <c r="O566" i="14"/>
  <c r="K665" i="14"/>
  <c r="O352" i="15"/>
  <c r="K108" i="16"/>
  <c r="K533" i="16"/>
  <c r="K621" i="16"/>
  <c r="K109" i="19"/>
  <c r="M273" i="19"/>
  <c r="M271" i="19" s="1"/>
  <c r="P275" i="19"/>
  <c r="K499" i="21"/>
  <c r="K580" i="21"/>
  <c r="N222" i="15"/>
  <c r="P222" i="15" s="1"/>
  <c r="K350" i="15"/>
  <c r="O535" i="15"/>
  <c r="P57" i="16"/>
  <c r="M120" i="16"/>
  <c r="P120" i="16" s="1"/>
  <c r="N292" i="16"/>
  <c r="N290" i="16" s="1"/>
  <c r="O383" i="16"/>
  <c r="O649" i="16"/>
  <c r="P144" i="17"/>
  <c r="K428" i="17"/>
  <c r="O671" i="17"/>
  <c r="N43" i="18"/>
  <c r="N41" i="18" s="1"/>
  <c r="N96" i="18"/>
  <c r="N94" i="18" s="1"/>
  <c r="K186" i="18"/>
  <c r="K200" i="18"/>
  <c r="O380" i="18"/>
  <c r="O582" i="18"/>
  <c r="K113" i="19"/>
  <c r="K201" i="19"/>
  <c r="N222" i="19"/>
  <c r="N220" i="19" s="1"/>
  <c r="K235" i="19"/>
  <c r="N273" i="19"/>
  <c r="N271" i="19" s="1"/>
  <c r="N31" i="19"/>
  <c r="N29" i="19" s="1"/>
  <c r="P57" i="20"/>
  <c r="L70" i="20"/>
  <c r="O70" i="20" s="1"/>
  <c r="N222" i="20"/>
  <c r="N220" i="20" s="1"/>
  <c r="N292" i="20"/>
  <c r="N290" i="20" s="1"/>
  <c r="O439" i="20"/>
  <c r="K614" i="20"/>
  <c r="K633" i="20"/>
  <c r="N43" i="21"/>
  <c r="N41" i="21" s="1"/>
  <c r="K425" i="21"/>
  <c r="K435" i="21"/>
  <c r="N43" i="22"/>
  <c r="N41" i="22" s="1"/>
  <c r="O404" i="22"/>
  <c r="K629" i="22"/>
  <c r="P43" i="16"/>
  <c r="N55" i="16"/>
  <c r="N53" i="16" s="1"/>
  <c r="N96" i="16"/>
  <c r="N94" i="16" s="1"/>
  <c r="N273" i="16"/>
  <c r="N271" i="16" s="1"/>
  <c r="K418" i="16"/>
  <c r="K430" i="16"/>
  <c r="O533" i="16"/>
  <c r="O566" i="16"/>
  <c r="J671" i="16"/>
  <c r="N252" i="17"/>
  <c r="N250" i="17" s="1"/>
  <c r="K328" i="17"/>
  <c r="K432" i="17"/>
  <c r="O566" i="17"/>
  <c r="K219" i="18"/>
  <c r="P275" i="18"/>
  <c r="N142" i="19"/>
  <c r="N140" i="19" s="1"/>
  <c r="K189" i="19"/>
  <c r="L224" i="19"/>
  <c r="O224" i="19" s="1"/>
  <c r="N252" i="19"/>
  <c r="N250" i="19" s="1"/>
  <c r="K267" i="19"/>
  <c r="L333" i="19"/>
  <c r="O333" i="19" s="1"/>
  <c r="K377" i="19"/>
  <c r="K398" i="19"/>
  <c r="J651" i="19"/>
  <c r="N96" i="20"/>
  <c r="N94" i="20" s="1"/>
  <c r="N331" i="20"/>
  <c r="N329" i="20" s="1"/>
  <c r="L45" i="21"/>
  <c r="L43" i="21" s="1"/>
  <c r="N68" i="21"/>
  <c r="N66" i="21" s="1"/>
  <c r="K80" i="21"/>
  <c r="L224" i="21"/>
  <c r="O224" i="21" s="1"/>
  <c r="L275" i="21"/>
  <c r="O275" i="21" s="1"/>
  <c r="N292" i="21"/>
  <c r="N290" i="21" s="1"/>
  <c r="N312" i="21"/>
  <c r="N310" i="21" s="1"/>
  <c r="J651" i="21"/>
  <c r="K651" i="21" s="1"/>
  <c r="N55" i="22"/>
  <c r="P55" i="22" s="1"/>
  <c r="N142" i="22"/>
  <c r="N140" i="22" s="1"/>
  <c r="N222" i="22"/>
  <c r="N220" i="22" s="1"/>
  <c r="N273" i="22"/>
  <c r="N271" i="22" s="1"/>
  <c r="L333" i="22"/>
  <c r="O333" i="22" s="1"/>
  <c r="K370" i="22"/>
  <c r="O535" i="22"/>
  <c r="K564" i="22"/>
  <c r="K614" i="22"/>
  <c r="K633" i="22"/>
  <c r="L333" i="15"/>
  <c r="L331" i="15" s="1"/>
  <c r="O406" i="15"/>
  <c r="K420" i="15"/>
  <c r="L254" i="17"/>
  <c r="L252" i="17" s="1"/>
  <c r="K397" i="17"/>
  <c r="K481" i="17"/>
  <c r="K533" i="17"/>
  <c r="K340" i="18"/>
  <c r="O439" i="19"/>
  <c r="K450" i="19"/>
  <c r="K464" i="19"/>
  <c r="K473" i="19"/>
  <c r="K481" i="19"/>
  <c r="K573" i="19"/>
  <c r="O582" i="19"/>
  <c r="L57" i="20"/>
  <c r="O57" i="20" s="1"/>
  <c r="L98" i="20"/>
  <c r="O98" i="20" s="1"/>
  <c r="K173" i="20"/>
  <c r="K376" i="21"/>
  <c r="K380" i="21"/>
  <c r="K632" i="21"/>
  <c r="L224" i="22"/>
  <c r="O224" i="22" s="1"/>
  <c r="L275" i="22"/>
  <c r="O275" i="22" s="1"/>
  <c r="K341" i="15"/>
  <c r="K432" i="15"/>
  <c r="O435" i="15"/>
  <c r="K455" i="15"/>
  <c r="K465" i="15"/>
  <c r="O537" i="15"/>
  <c r="K631" i="15"/>
  <c r="P45" i="16"/>
  <c r="L98" i="16"/>
  <c r="O98" i="16" s="1"/>
  <c r="K149" i="16"/>
  <c r="K419" i="16"/>
  <c r="K422" i="16"/>
  <c r="K431" i="16"/>
  <c r="N55" i="17"/>
  <c r="P55" i="17" s="1"/>
  <c r="L98" i="17"/>
  <c r="O98" i="17" s="1"/>
  <c r="K266" i="17"/>
  <c r="K340" i="17"/>
  <c r="K377" i="17"/>
  <c r="O380" i="17"/>
  <c r="K418" i="17"/>
  <c r="K424" i="17"/>
  <c r="K430" i="17"/>
  <c r="K449" i="17"/>
  <c r="O564" i="17"/>
  <c r="K663" i="17"/>
  <c r="K64" i="18"/>
  <c r="L70" i="18"/>
  <c r="O70" i="18" s="1"/>
  <c r="K81" i="18"/>
  <c r="L98" i="18"/>
  <c r="O98" i="18" s="1"/>
  <c r="K189" i="18"/>
  <c r="L224" i="18"/>
  <c r="O224" i="18" s="1"/>
  <c r="K416" i="18"/>
  <c r="K422" i="18"/>
  <c r="K425" i="18"/>
  <c r="O599" i="18"/>
  <c r="K631" i="18"/>
  <c r="K93" i="19"/>
  <c r="K343" i="19"/>
  <c r="M142" i="20"/>
  <c r="M140" i="20" s="1"/>
  <c r="K629" i="20"/>
  <c r="K632" i="20"/>
  <c r="L254" i="21"/>
  <c r="O254" i="21" s="1"/>
  <c r="K266" i="21"/>
  <c r="O584" i="21"/>
  <c r="K589" i="21"/>
  <c r="O661" i="21"/>
  <c r="K401" i="22"/>
  <c r="O406" i="22"/>
  <c r="O437" i="22"/>
  <c r="K87" i="1"/>
  <c r="K309" i="1"/>
  <c r="P224" i="2"/>
  <c r="N222" i="2"/>
  <c r="P222" i="2" s="1"/>
  <c r="K309" i="2"/>
  <c r="K341" i="2"/>
  <c r="K381" i="2"/>
  <c r="K402" i="2"/>
  <c r="K416" i="2"/>
  <c r="K419" i="2"/>
  <c r="K422" i="2"/>
  <c r="K425" i="2"/>
  <c r="K428" i="2"/>
  <c r="K431" i="2"/>
  <c r="N34" i="2"/>
  <c r="N14" i="2" s="1"/>
  <c r="K138" i="3"/>
  <c r="J237" i="1"/>
  <c r="J242" i="1"/>
  <c r="K249" i="3"/>
  <c r="K266" i="3"/>
  <c r="L294" i="3"/>
  <c r="O294" i="3" s="1"/>
  <c r="K398" i="3"/>
  <c r="O401" i="3"/>
  <c r="K427" i="3"/>
  <c r="O459" i="3"/>
  <c r="K629" i="3"/>
  <c r="K632" i="3"/>
  <c r="K635" i="3"/>
  <c r="L24" i="4"/>
  <c r="O24" i="4" s="1"/>
  <c r="K111" i="4"/>
  <c r="K270" i="4"/>
  <c r="K285" i="4"/>
  <c r="M290" i="4"/>
  <c r="P290" i="4" s="1"/>
  <c r="L294" i="4"/>
  <c r="O294" i="4" s="1"/>
  <c r="K465" i="4"/>
  <c r="K474" i="4"/>
  <c r="K547" i="4"/>
  <c r="K573" i="4"/>
  <c r="O584" i="4"/>
  <c r="K589" i="4"/>
  <c r="O597" i="4"/>
  <c r="N604" i="1"/>
  <c r="K634" i="4"/>
  <c r="J649" i="1"/>
  <c r="N43" i="5"/>
  <c r="N41" i="5" s="1"/>
  <c r="L57" i="5"/>
  <c r="O57" i="5" s="1"/>
  <c r="N142" i="5"/>
  <c r="N140" i="5" s="1"/>
  <c r="L294" i="5"/>
  <c r="O294" i="5" s="1"/>
  <c r="K92" i="2"/>
  <c r="K376" i="2"/>
  <c r="K455" i="2"/>
  <c r="O457" i="2"/>
  <c r="K465" i="2"/>
  <c r="K474" i="2"/>
  <c r="K498" i="2"/>
  <c r="K551" i="2"/>
  <c r="O553" i="2"/>
  <c r="O597" i="2"/>
  <c r="K630" i="2"/>
  <c r="K633" i="2"/>
  <c r="L55" i="3"/>
  <c r="L53" i="3" s="1"/>
  <c r="K80" i="3"/>
  <c r="K86" i="3"/>
  <c r="J89" i="1"/>
  <c r="O347" i="3"/>
  <c r="K425" i="3"/>
  <c r="O457" i="3"/>
  <c r="K497" i="3"/>
  <c r="N599" i="1"/>
  <c r="N671" i="1"/>
  <c r="N405" i="1"/>
  <c r="I435" i="1"/>
  <c r="L100" i="1"/>
  <c r="J107" i="1"/>
  <c r="K138" i="2"/>
  <c r="K219" i="2"/>
  <c r="K306" i="2"/>
  <c r="L333" i="2"/>
  <c r="L331" i="2" s="1"/>
  <c r="L329" i="2" s="1"/>
  <c r="O349" i="2"/>
  <c r="K401" i="2"/>
  <c r="O406" i="2"/>
  <c r="K417" i="2"/>
  <c r="K420" i="2"/>
  <c r="K423" i="2"/>
  <c r="K426" i="2"/>
  <c r="K429" i="2"/>
  <c r="K432" i="2"/>
  <c r="N26" i="3"/>
  <c r="N16" i="3" s="1"/>
  <c r="K149" i="3"/>
  <c r="K158" i="3"/>
  <c r="J163" i="1"/>
  <c r="J172" i="1"/>
  <c r="J203" i="1"/>
  <c r="J216" i="1"/>
  <c r="P224" i="3"/>
  <c r="L258" i="1"/>
  <c r="O258" i="1" s="1"/>
  <c r="K264" i="3"/>
  <c r="K267" i="3"/>
  <c r="K345" i="3"/>
  <c r="K396" i="3"/>
  <c r="K449" i="3"/>
  <c r="K465" i="3"/>
  <c r="O537" i="3"/>
  <c r="N580" i="1"/>
  <c r="N588" i="1"/>
  <c r="N597" i="1"/>
  <c r="K630" i="3"/>
  <c r="K633" i="3"/>
  <c r="K138" i="4"/>
  <c r="K185" i="4"/>
  <c r="K189" i="4"/>
  <c r="K199" i="4"/>
  <c r="K216" i="4"/>
  <c r="K249" i="4"/>
  <c r="K267" i="4"/>
  <c r="L314" i="4"/>
  <c r="L312" i="4" s="1"/>
  <c r="O312" i="4" s="1"/>
  <c r="N347" i="1"/>
  <c r="O347" i="1" s="1"/>
  <c r="K397" i="4"/>
  <c r="K466" i="4"/>
  <c r="K481" i="4"/>
  <c r="O537" i="4"/>
  <c r="O580" i="4"/>
  <c r="K593" i="4"/>
  <c r="K632" i="4"/>
  <c r="J635" i="1"/>
  <c r="O649" i="4"/>
  <c r="J651" i="4"/>
  <c r="K651" i="4" s="1"/>
  <c r="J668" i="1"/>
  <c r="J674" i="1"/>
  <c r="M55" i="5"/>
  <c r="M53" i="5" s="1"/>
  <c r="P275" i="5"/>
  <c r="K304" i="5"/>
  <c r="K309" i="5"/>
  <c r="K350" i="5"/>
  <c r="P45" i="2"/>
  <c r="K93" i="2"/>
  <c r="K109" i="2"/>
  <c r="K112" i="2"/>
  <c r="K117" i="2"/>
  <c r="P254" i="2"/>
  <c r="K267" i="2"/>
  <c r="O347" i="2"/>
  <c r="N31" i="2"/>
  <c r="N29" i="2" s="1"/>
  <c r="O455" i="2"/>
  <c r="K481" i="2"/>
  <c r="K499" i="2"/>
  <c r="M140" i="3"/>
  <c r="J368" i="1"/>
  <c r="K368" i="1" s="1"/>
  <c r="J371" i="1"/>
  <c r="J374" i="1"/>
  <c r="J423" i="1"/>
  <c r="I450" i="1"/>
  <c r="K450" i="1" s="1"/>
  <c r="J453" i="1"/>
  <c r="N455" i="1"/>
  <c r="I474" i="1"/>
  <c r="I482" i="1"/>
  <c r="J489" i="1"/>
  <c r="N556" i="1"/>
  <c r="J652" i="1"/>
  <c r="J659" i="1"/>
  <c r="J666" i="1"/>
  <c r="L55" i="4"/>
  <c r="L53" i="4" s="1"/>
  <c r="J260" i="1"/>
  <c r="J626" i="1"/>
  <c r="K626" i="1" s="1"/>
  <c r="I630" i="1"/>
  <c r="K630" i="1" s="1"/>
  <c r="N222" i="5"/>
  <c r="N220" i="5" s="1"/>
  <c r="N250" i="5"/>
  <c r="K369" i="6"/>
  <c r="I367" i="6"/>
  <c r="K367" i="6" s="1"/>
  <c r="L24" i="3"/>
  <c r="O24" i="3" s="1"/>
  <c r="O57" i="3"/>
  <c r="N94" i="3"/>
  <c r="K265" i="3"/>
  <c r="M292" i="3"/>
  <c r="K498" i="3"/>
  <c r="J594" i="1"/>
  <c r="K628" i="3"/>
  <c r="K631" i="3"/>
  <c r="K634" i="3"/>
  <c r="O650" i="3"/>
  <c r="L144" i="4"/>
  <c r="O144" i="4" s="1"/>
  <c r="K173" i="4"/>
  <c r="K186" i="4"/>
  <c r="K200" i="4"/>
  <c r="K204" i="4"/>
  <c r="K213" i="4"/>
  <c r="J234" i="1"/>
  <c r="J238" i="1"/>
  <c r="K265" i="4"/>
  <c r="L275" i="4"/>
  <c r="O275" i="4" s="1"/>
  <c r="N331" i="4"/>
  <c r="N329" i="4" s="1"/>
  <c r="O401" i="4"/>
  <c r="O404" i="4"/>
  <c r="N34" i="4"/>
  <c r="N14" i="4" s="1"/>
  <c r="K464" i="4"/>
  <c r="K473" i="4"/>
  <c r="K564" i="4"/>
  <c r="I616" i="1"/>
  <c r="K199" i="5"/>
  <c r="L224" i="5"/>
  <c r="O224" i="5" s="1"/>
  <c r="K229" i="2"/>
  <c r="L254" i="2"/>
  <c r="O254" i="2" s="1"/>
  <c r="K398" i="2"/>
  <c r="P57" i="3"/>
  <c r="M96" i="3"/>
  <c r="P96" i="3" s="1"/>
  <c r="L126" i="1"/>
  <c r="J346" i="1"/>
  <c r="J501" i="1"/>
  <c r="J592" i="1"/>
  <c r="J65" i="1"/>
  <c r="K65" i="1" s="1"/>
  <c r="J92" i="1"/>
  <c r="K92" i="1" s="1"/>
  <c r="N581" i="1"/>
  <c r="J591" i="1"/>
  <c r="N603" i="1"/>
  <c r="J610" i="1"/>
  <c r="J613" i="1"/>
  <c r="M68" i="5"/>
  <c r="P68" i="5" s="1"/>
  <c r="M120" i="5"/>
  <c r="N31" i="5"/>
  <c r="N11" i="5" s="1"/>
  <c r="N9" i="5" s="1"/>
  <c r="M331" i="11"/>
  <c r="M329" i="11" s="1"/>
  <c r="M26" i="11"/>
  <c r="M16" i="11" s="1"/>
  <c r="N382" i="1"/>
  <c r="N463" i="1"/>
  <c r="L24" i="11"/>
  <c r="O24" i="11" s="1"/>
  <c r="K497" i="5"/>
  <c r="K631" i="5"/>
  <c r="K81" i="6"/>
  <c r="L98" i="6"/>
  <c r="O98" i="6" s="1"/>
  <c r="K158" i="6"/>
  <c r="L294" i="6"/>
  <c r="O294" i="6" s="1"/>
  <c r="K328" i="6"/>
  <c r="K401" i="6"/>
  <c r="O406" i="6"/>
  <c r="O435" i="6"/>
  <c r="N32" i="6"/>
  <c r="N30" i="6" s="1"/>
  <c r="O568" i="6"/>
  <c r="K573" i="6"/>
  <c r="L34" i="7"/>
  <c r="K219" i="7"/>
  <c r="P224" i="7"/>
  <c r="K229" i="7"/>
  <c r="I367" i="7"/>
  <c r="K367" i="7" s="1"/>
  <c r="K426" i="7"/>
  <c r="K498" i="7"/>
  <c r="K173" i="8"/>
  <c r="K199" i="8"/>
  <c r="O380" i="8"/>
  <c r="K597" i="8"/>
  <c r="O671" i="8"/>
  <c r="K138" i="9"/>
  <c r="M142" i="9"/>
  <c r="M140" i="9" s="1"/>
  <c r="L294" i="9"/>
  <c r="O337" i="9"/>
  <c r="I367" i="9"/>
  <c r="K367" i="9" s="1"/>
  <c r="P70" i="10"/>
  <c r="N142" i="10"/>
  <c r="N140" i="10" s="1"/>
  <c r="N252" i="10"/>
  <c r="N250" i="10" s="1"/>
  <c r="P275" i="10"/>
  <c r="O668" i="10"/>
  <c r="L122" i="11"/>
  <c r="O122" i="11" s="1"/>
  <c r="M222" i="11"/>
  <c r="M220" i="11" s="1"/>
  <c r="N252" i="11"/>
  <c r="N250" i="11" s="1"/>
  <c r="M331" i="15"/>
  <c r="M329" i="15" s="1"/>
  <c r="K429" i="5"/>
  <c r="O435" i="5"/>
  <c r="O584" i="5"/>
  <c r="K199" i="6"/>
  <c r="N222" i="6"/>
  <c r="N220" i="6" s="1"/>
  <c r="N252" i="6"/>
  <c r="P252" i="6" s="1"/>
  <c r="K341" i="6"/>
  <c r="O352" i="6"/>
  <c r="K473" i="6"/>
  <c r="O597" i="6"/>
  <c r="K619" i="6"/>
  <c r="K149" i="7"/>
  <c r="K176" i="7"/>
  <c r="N222" i="7"/>
  <c r="N220" i="7" s="1"/>
  <c r="L254" i="7"/>
  <c r="L252" i="7" s="1"/>
  <c r="L294" i="7"/>
  <c r="O294" i="7" s="1"/>
  <c r="N312" i="7"/>
  <c r="N310" i="7" s="1"/>
  <c r="K340" i="7"/>
  <c r="O533" i="7"/>
  <c r="M118" i="8"/>
  <c r="P118" i="8" s="1"/>
  <c r="N142" i="8"/>
  <c r="N140" i="8" s="1"/>
  <c r="N222" i="8"/>
  <c r="N220" i="8" s="1"/>
  <c r="L254" i="8"/>
  <c r="L252" i="8" s="1"/>
  <c r="K372" i="8"/>
  <c r="K398" i="8"/>
  <c r="O439" i="8"/>
  <c r="K612" i="8"/>
  <c r="K614" i="8"/>
  <c r="K616" i="8"/>
  <c r="K635" i="8"/>
  <c r="N120" i="9"/>
  <c r="N118" i="9" s="1"/>
  <c r="N252" i="9"/>
  <c r="N250" i="9" s="1"/>
  <c r="P144" i="10"/>
  <c r="K401" i="10"/>
  <c r="K418" i="10"/>
  <c r="O650" i="10"/>
  <c r="K345" i="11"/>
  <c r="I367" i="11"/>
  <c r="K367" i="11" s="1"/>
  <c r="K449" i="11"/>
  <c r="P70" i="12"/>
  <c r="M68" i="12"/>
  <c r="L254" i="6"/>
  <c r="L252" i="6" s="1"/>
  <c r="P333" i="6"/>
  <c r="O347" i="6"/>
  <c r="K381" i="6"/>
  <c r="K497" i="6"/>
  <c r="J617" i="1"/>
  <c r="K186" i="7"/>
  <c r="K200" i="7"/>
  <c r="K431" i="8"/>
  <c r="K435" i="8"/>
  <c r="K451" i="8"/>
  <c r="K547" i="8"/>
  <c r="K199" i="9"/>
  <c r="K216" i="9"/>
  <c r="L254" i="9"/>
  <c r="O254" i="9" s="1"/>
  <c r="N312" i="9"/>
  <c r="N310" i="9" s="1"/>
  <c r="K449" i="9"/>
  <c r="N31" i="10"/>
  <c r="N29" i="10" s="1"/>
  <c r="K625" i="10"/>
  <c r="P224" i="14"/>
  <c r="M222" i="14"/>
  <c r="P222" i="14" s="1"/>
  <c r="K340" i="5"/>
  <c r="K380" i="5"/>
  <c r="K416" i="5"/>
  <c r="K465" i="5"/>
  <c r="K625" i="5"/>
  <c r="J671" i="5"/>
  <c r="N312" i="6"/>
  <c r="N310" i="6" s="1"/>
  <c r="K466" i="6"/>
  <c r="O661" i="6"/>
  <c r="N292" i="7"/>
  <c r="N290" i="7" s="1"/>
  <c r="O537" i="7"/>
  <c r="K564" i="7"/>
  <c r="O601" i="7"/>
  <c r="K623" i="7"/>
  <c r="P45" i="8"/>
  <c r="N120" i="8"/>
  <c r="N118" i="8" s="1"/>
  <c r="K213" i="8"/>
  <c r="K396" i="8"/>
  <c r="K631" i="8"/>
  <c r="M273" i="9"/>
  <c r="P273" i="9" s="1"/>
  <c r="O435" i="9"/>
  <c r="K611" i="9"/>
  <c r="K614" i="9"/>
  <c r="K617" i="9"/>
  <c r="K622" i="9"/>
  <c r="K629" i="9"/>
  <c r="K632" i="9"/>
  <c r="M292" i="10"/>
  <c r="P292" i="10" s="1"/>
  <c r="N222" i="11"/>
  <c r="N220" i="11" s="1"/>
  <c r="P314" i="12"/>
  <c r="M312" i="12"/>
  <c r="P312" i="12" s="1"/>
  <c r="O74" i="14"/>
  <c r="O385" i="5"/>
  <c r="K397" i="5"/>
  <c r="K401" i="5"/>
  <c r="K481" i="5"/>
  <c r="K499" i="5"/>
  <c r="O537" i="5"/>
  <c r="K564" i="5"/>
  <c r="I613" i="1"/>
  <c r="K623" i="5"/>
  <c r="K630" i="5"/>
  <c r="K65" i="6"/>
  <c r="N68" i="6"/>
  <c r="N66" i="6" s="1"/>
  <c r="K267" i="6"/>
  <c r="N273" i="6"/>
  <c r="N271" i="6" s="1"/>
  <c r="O437" i="6"/>
  <c r="K533" i="6"/>
  <c r="O564" i="6"/>
  <c r="K597" i="6"/>
  <c r="K633" i="6"/>
  <c r="M96" i="7"/>
  <c r="P96" i="7" s="1"/>
  <c r="K396" i="7"/>
  <c r="K450" i="7"/>
  <c r="O455" i="7"/>
  <c r="K621" i="7"/>
  <c r="K628" i="7"/>
  <c r="K631" i="7"/>
  <c r="K634" i="7"/>
  <c r="L640" i="7"/>
  <c r="L638" i="7" s="1"/>
  <c r="L636" i="7" s="1"/>
  <c r="O636" i="7" s="1"/>
  <c r="N43" i="8"/>
  <c r="N41" i="8" s="1"/>
  <c r="L57" i="8"/>
  <c r="O57" i="8" s="1"/>
  <c r="L314" i="8"/>
  <c r="L312" i="8" s="1"/>
  <c r="O337" i="8"/>
  <c r="O347" i="8"/>
  <c r="K350" i="8"/>
  <c r="K397" i="8"/>
  <c r="K401" i="8"/>
  <c r="O406" i="8"/>
  <c r="K417" i="8"/>
  <c r="K423" i="8"/>
  <c r="K429" i="8"/>
  <c r="K449" i="8"/>
  <c r="O537" i="8"/>
  <c r="K629" i="8"/>
  <c r="K650" i="8"/>
  <c r="O651" i="8"/>
  <c r="K200" i="9"/>
  <c r="K213" i="9"/>
  <c r="L224" i="9"/>
  <c r="O224" i="9" s="1"/>
  <c r="K235" i="9"/>
  <c r="K421" i="9"/>
  <c r="K424" i="9"/>
  <c r="K427" i="9"/>
  <c r="K430" i="9"/>
  <c r="O535" i="9"/>
  <c r="O568" i="9"/>
  <c r="K620" i="9"/>
  <c r="N55" i="10"/>
  <c r="N53" i="10" s="1"/>
  <c r="K270" i="10"/>
  <c r="N331" i="10"/>
  <c r="N329" i="10" s="1"/>
  <c r="K427" i="10"/>
  <c r="K432" i="10"/>
  <c r="O435" i="10"/>
  <c r="O535" i="10"/>
  <c r="K597" i="10"/>
  <c r="L98" i="11"/>
  <c r="O98" i="11" s="1"/>
  <c r="K229" i="11"/>
  <c r="K235" i="11"/>
  <c r="L275" i="11"/>
  <c r="O275" i="11" s="1"/>
  <c r="P333" i="11"/>
  <c r="N33" i="11"/>
  <c r="N13" i="11" s="1"/>
  <c r="K466" i="11"/>
  <c r="K533" i="11"/>
  <c r="K619" i="11"/>
  <c r="K629" i="11"/>
  <c r="N312" i="12"/>
  <c r="N310" i="12" s="1"/>
  <c r="K533" i="12"/>
  <c r="K589" i="12"/>
  <c r="K618" i="12"/>
  <c r="J671" i="12"/>
  <c r="K671" i="12" s="1"/>
  <c r="K138" i="13"/>
  <c r="N331" i="13"/>
  <c r="N329" i="13" s="1"/>
  <c r="K455" i="13"/>
  <c r="O457" i="13"/>
  <c r="K612" i="13"/>
  <c r="N142" i="14"/>
  <c r="N140" i="14" s="1"/>
  <c r="M292" i="14"/>
  <c r="K618" i="14"/>
  <c r="K619" i="14"/>
  <c r="L24" i="15"/>
  <c r="O665" i="15"/>
  <c r="L640" i="15"/>
  <c r="O640" i="15" s="1"/>
  <c r="L57" i="16"/>
  <c r="O57" i="16" s="1"/>
  <c r="L23" i="16"/>
  <c r="O23" i="16" s="1"/>
  <c r="N32" i="16"/>
  <c r="N30" i="16" s="1"/>
  <c r="O564" i="11"/>
  <c r="K632" i="11"/>
  <c r="L314" i="12"/>
  <c r="O314" i="12" s="1"/>
  <c r="P333" i="12"/>
  <c r="O347" i="12"/>
  <c r="K350" i="12"/>
  <c r="O401" i="12"/>
  <c r="O404" i="12"/>
  <c r="K449" i="12"/>
  <c r="O564" i="12"/>
  <c r="O582" i="12"/>
  <c r="K593" i="12"/>
  <c r="K616" i="12"/>
  <c r="N55" i="13"/>
  <c r="N53" i="13" s="1"/>
  <c r="P333" i="13"/>
  <c r="K449" i="13"/>
  <c r="K466" i="13"/>
  <c r="O568" i="13"/>
  <c r="K573" i="13"/>
  <c r="J671" i="13"/>
  <c r="K671" i="13" s="1"/>
  <c r="L26" i="14"/>
  <c r="L16" i="14" s="1"/>
  <c r="L144" i="14"/>
  <c r="O144" i="14" s="1"/>
  <c r="K158" i="14"/>
  <c r="K164" i="14"/>
  <c r="L275" i="14"/>
  <c r="K345" i="14"/>
  <c r="O406" i="14"/>
  <c r="K417" i="14"/>
  <c r="K435" i="14"/>
  <c r="K464" i="14"/>
  <c r="K499" i="14"/>
  <c r="K573" i="14"/>
  <c r="K632" i="14"/>
  <c r="K635" i="14"/>
  <c r="L640" i="14"/>
  <c r="L638" i="14" s="1"/>
  <c r="L34" i="15"/>
  <c r="P70" i="15"/>
  <c r="K199" i="15"/>
  <c r="K264" i="15"/>
  <c r="K267" i="15"/>
  <c r="O347" i="15"/>
  <c r="P292" i="17"/>
  <c r="M96" i="18"/>
  <c r="P96" i="18" s="1"/>
  <c r="P98" i="18"/>
  <c r="L122" i="12"/>
  <c r="L120" i="12" s="1"/>
  <c r="L118" i="12" s="1"/>
  <c r="K614" i="12"/>
  <c r="K65" i="13"/>
  <c r="N34" i="13"/>
  <c r="N14" i="13" s="1"/>
  <c r="K427" i="13"/>
  <c r="K597" i="13"/>
  <c r="O601" i="13"/>
  <c r="K628" i="13"/>
  <c r="K343" i="14"/>
  <c r="O401" i="14"/>
  <c r="O404" i="14"/>
  <c r="K429" i="14"/>
  <c r="K432" i="14"/>
  <c r="O435" i="14"/>
  <c r="K630" i="14"/>
  <c r="J671" i="14"/>
  <c r="K671" i="14" s="1"/>
  <c r="K149" i="15"/>
  <c r="K158" i="15"/>
  <c r="K398" i="15"/>
  <c r="O401" i="15"/>
  <c r="L144" i="16"/>
  <c r="O144" i="16" s="1"/>
  <c r="K189" i="16"/>
  <c r="P45" i="12"/>
  <c r="K264" i="12"/>
  <c r="L333" i="12"/>
  <c r="L331" i="12" s="1"/>
  <c r="L329" i="12" s="1"/>
  <c r="K340" i="12"/>
  <c r="K343" i="12"/>
  <c r="K349" i="12"/>
  <c r="O354" i="12"/>
  <c r="K402" i="12"/>
  <c r="K416" i="12"/>
  <c r="K430" i="12"/>
  <c r="O439" i="12"/>
  <c r="K450" i="12"/>
  <c r="O533" i="12"/>
  <c r="K612" i="12"/>
  <c r="J104" i="1"/>
  <c r="N122" i="1"/>
  <c r="J129" i="1"/>
  <c r="K499" i="11"/>
  <c r="P98" i="12"/>
  <c r="K109" i="12"/>
  <c r="K173" i="12"/>
  <c r="K216" i="12"/>
  <c r="K380" i="12"/>
  <c r="K397" i="12"/>
  <c r="K422" i="12"/>
  <c r="K428" i="12"/>
  <c r="O459" i="12"/>
  <c r="K464" i="12"/>
  <c r="K497" i="12"/>
  <c r="K597" i="12"/>
  <c r="O599" i="12"/>
  <c r="K626" i="12"/>
  <c r="K630" i="12"/>
  <c r="K633" i="12"/>
  <c r="N644" i="12"/>
  <c r="N640" i="12" s="1"/>
  <c r="N638" i="12" s="1"/>
  <c r="N636" i="12" s="1"/>
  <c r="N96" i="13"/>
  <c r="N94" i="13" s="1"/>
  <c r="K158" i="13"/>
  <c r="K189" i="13"/>
  <c r="L254" i="13"/>
  <c r="L252" i="13" s="1"/>
  <c r="O252" i="13" s="1"/>
  <c r="L294" i="13"/>
  <c r="O294" i="13" s="1"/>
  <c r="L314" i="13"/>
  <c r="O314" i="13" s="1"/>
  <c r="K401" i="13"/>
  <c r="O406" i="13"/>
  <c r="K435" i="13"/>
  <c r="O459" i="13"/>
  <c r="O535" i="13"/>
  <c r="O597" i="13"/>
  <c r="I622" i="1"/>
  <c r="K634" i="13"/>
  <c r="K649" i="13"/>
  <c r="K418" i="14"/>
  <c r="O457" i="14"/>
  <c r="K465" i="14"/>
  <c r="O533" i="14"/>
  <c r="K628" i="14"/>
  <c r="K631" i="14"/>
  <c r="K668" i="14"/>
  <c r="L98" i="15"/>
  <c r="O98" i="15" s="1"/>
  <c r="L144" i="15"/>
  <c r="O144" i="15" s="1"/>
  <c r="K229" i="15"/>
  <c r="K235" i="15"/>
  <c r="K343" i="15"/>
  <c r="K370" i="15"/>
  <c r="K396" i="15"/>
  <c r="P254" i="17"/>
  <c r="K648" i="17"/>
  <c r="O349" i="15"/>
  <c r="K368" i="15"/>
  <c r="K380" i="15"/>
  <c r="K422" i="15"/>
  <c r="O564" i="15"/>
  <c r="O597" i="15"/>
  <c r="K623" i="15"/>
  <c r="K630" i="15"/>
  <c r="M55" i="16"/>
  <c r="M53" i="16" s="1"/>
  <c r="K112" i="16"/>
  <c r="P224" i="16"/>
  <c r="K229" i="16"/>
  <c r="K235" i="16"/>
  <c r="L254" i="16"/>
  <c r="O254" i="16" s="1"/>
  <c r="K270" i="16"/>
  <c r="L294" i="16"/>
  <c r="O294" i="16" s="1"/>
  <c r="K345" i="16"/>
  <c r="K398" i="16"/>
  <c r="O401" i="16"/>
  <c r="O437" i="16"/>
  <c r="K629" i="16"/>
  <c r="K649" i="16"/>
  <c r="N43" i="17"/>
  <c r="N41" i="17" s="1"/>
  <c r="K164" i="17"/>
  <c r="K285" i="17"/>
  <c r="K368" i="17"/>
  <c r="K376" i="17"/>
  <c r="O537" i="17"/>
  <c r="O568" i="17"/>
  <c r="K573" i="17"/>
  <c r="K619" i="17"/>
  <c r="K625" i="17"/>
  <c r="K630" i="17"/>
  <c r="O649" i="17"/>
  <c r="O661" i="17"/>
  <c r="K80" i="18"/>
  <c r="M252" i="18"/>
  <c r="P252" i="18" s="1"/>
  <c r="K328" i="18"/>
  <c r="P333" i="18"/>
  <c r="O535" i="18"/>
  <c r="M68" i="19"/>
  <c r="M66" i="19" s="1"/>
  <c r="P70" i="19"/>
  <c r="M120" i="19"/>
  <c r="M118" i="19" s="1"/>
  <c r="P122" i="19"/>
  <c r="K618" i="19"/>
  <c r="K617" i="19"/>
  <c r="K611" i="19"/>
  <c r="O581" i="20"/>
  <c r="L31" i="20"/>
  <c r="L11" i="20" s="1"/>
  <c r="O11" i="20" s="1"/>
  <c r="K449" i="22"/>
  <c r="K621" i="15"/>
  <c r="L224" i="16"/>
  <c r="O224" i="16" s="1"/>
  <c r="N644" i="16"/>
  <c r="N640" i="16" s="1"/>
  <c r="N638" i="16" s="1"/>
  <c r="N636" i="16" s="1"/>
  <c r="N68" i="19"/>
  <c r="N66" i="19" s="1"/>
  <c r="O536" i="19"/>
  <c r="L33" i="19"/>
  <c r="O33" i="19" s="1"/>
  <c r="O404" i="15"/>
  <c r="K449" i="15"/>
  <c r="K612" i="15"/>
  <c r="L70" i="16"/>
  <c r="O70" i="16" s="1"/>
  <c r="K343" i="16"/>
  <c r="K381" i="16"/>
  <c r="K396" i="16"/>
  <c r="O435" i="16"/>
  <c r="K65" i="17"/>
  <c r="N273" i="17"/>
  <c r="N271" i="17" s="1"/>
  <c r="N292" i="17"/>
  <c r="N290" i="17" s="1"/>
  <c r="N33" i="17"/>
  <c r="N13" i="17" s="1"/>
  <c r="O383" i="17"/>
  <c r="J671" i="17"/>
  <c r="K671" i="17" s="1"/>
  <c r="K83" i="18"/>
  <c r="K285" i="18"/>
  <c r="N312" i="18"/>
  <c r="N310" i="18" s="1"/>
  <c r="K396" i="18"/>
  <c r="O61" i="21"/>
  <c r="L26" i="21"/>
  <c r="L16" i="21" s="1"/>
  <c r="K498" i="15"/>
  <c r="L24" i="16"/>
  <c r="O24" i="16" s="1"/>
  <c r="O537" i="16"/>
  <c r="N68" i="17"/>
  <c r="N66" i="17" s="1"/>
  <c r="N222" i="17"/>
  <c r="P222" i="17" s="1"/>
  <c r="P294" i="17"/>
  <c r="K229" i="18"/>
  <c r="N252" i="18"/>
  <c r="N250" i="18" s="1"/>
  <c r="M273" i="18"/>
  <c r="K397" i="18"/>
  <c r="K402" i="18"/>
  <c r="K424" i="18"/>
  <c r="L640" i="19"/>
  <c r="N644" i="19"/>
  <c r="N640" i="19" s="1"/>
  <c r="N638" i="19" s="1"/>
  <c r="N636" i="19" s="1"/>
  <c r="N31" i="22"/>
  <c r="K429" i="15"/>
  <c r="K466" i="15"/>
  <c r="K474" i="15"/>
  <c r="K564" i="15"/>
  <c r="O566" i="15"/>
  <c r="K614" i="15"/>
  <c r="L45" i="16"/>
  <c r="O45" i="16" s="1"/>
  <c r="P275" i="16"/>
  <c r="O347" i="16"/>
  <c r="N34" i="16"/>
  <c r="N14" i="16" s="1"/>
  <c r="O385" i="16"/>
  <c r="K401" i="16"/>
  <c r="O535" i="16"/>
  <c r="K597" i="16"/>
  <c r="O49" i="17"/>
  <c r="L70" i="17"/>
  <c r="O70" i="17" s="1"/>
  <c r="K158" i="17"/>
  <c r="K189" i="17"/>
  <c r="L224" i="17"/>
  <c r="L294" i="17"/>
  <c r="L292" i="17" s="1"/>
  <c r="L290" i="17" s="1"/>
  <c r="O290" i="17" s="1"/>
  <c r="K396" i="17"/>
  <c r="K427" i="17"/>
  <c r="O435" i="17"/>
  <c r="K498" i="17"/>
  <c r="O533" i="17"/>
  <c r="O599" i="17"/>
  <c r="J651" i="17"/>
  <c r="K651" i="17" s="1"/>
  <c r="K164" i="18"/>
  <c r="K173" i="18"/>
  <c r="K204" i="18"/>
  <c r="L275" i="18"/>
  <c r="L273" i="18" s="1"/>
  <c r="N31" i="18"/>
  <c r="N11" i="18" s="1"/>
  <c r="N9" i="18" s="1"/>
  <c r="O383" i="18"/>
  <c r="K431" i="18"/>
  <c r="K435" i="18"/>
  <c r="O437" i="18"/>
  <c r="K498" i="18"/>
  <c r="L33" i="21"/>
  <c r="O33" i="21" s="1"/>
  <c r="O438" i="21"/>
  <c r="K371" i="22"/>
  <c r="I367" i="22"/>
  <c r="K367" i="22" s="1"/>
  <c r="O403" i="22"/>
  <c r="L31" i="22"/>
  <c r="O31" i="22" s="1"/>
  <c r="O599" i="22"/>
  <c r="O533" i="18"/>
  <c r="O584" i="18"/>
  <c r="K591" i="18"/>
  <c r="K628" i="18"/>
  <c r="K138" i="19"/>
  <c r="K200" i="19"/>
  <c r="N32" i="19"/>
  <c r="N30" i="19" s="1"/>
  <c r="K465" i="19"/>
  <c r="O347" i="20"/>
  <c r="K432" i="20"/>
  <c r="O435" i="20"/>
  <c r="K449" i="20"/>
  <c r="O535" i="20"/>
  <c r="K564" i="20"/>
  <c r="K117" i="21"/>
  <c r="K164" i="21"/>
  <c r="P224" i="21"/>
  <c r="K229" i="21"/>
  <c r="I367" i="21"/>
  <c r="K367" i="21" s="1"/>
  <c r="K372" i="21"/>
  <c r="K375" i="21"/>
  <c r="K381" i="21"/>
  <c r="K498" i="21"/>
  <c r="J671" i="21"/>
  <c r="K671" i="21" s="1"/>
  <c r="L34" i="22"/>
  <c r="N120" i="22"/>
  <c r="N118" i="22" s="1"/>
  <c r="L254" i="22"/>
  <c r="O254" i="22" s="1"/>
  <c r="N312" i="22"/>
  <c r="N310" i="22" s="1"/>
  <c r="O566" i="22"/>
  <c r="L57" i="19"/>
  <c r="L55" i="19" s="1"/>
  <c r="L53" i="19" s="1"/>
  <c r="N96" i="19"/>
  <c r="N94" i="19" s="1"/>
  <c r="K112" i="19"/>
  <c r="P144" i="19"/>
  <c r="K264" i="19"/>
  <c r="L294" i="19"/>
  <c r="O294" i="19" s="1"/>
  <c r="O347" i="19"/>
  <c r="K350" i="19"/>
  <c r="K381" i="19"/>
  <c r="K396" i="19"/>
  <c r="K466" i="19"/>
  <c r="K474" i="19"/>
  <c r="K593" i="19"/>
  <c r="N41" i="20"/>
  <c r="P41" i="20" s="1"/>
  <c r="O564" i="20"/>
  <c r="K616" i="20"/>
  <c r="O665" i="20"/>
  <c r="K64" i="21"/>
  <c r="N96" i="21"/>
  <c r="N94" i="21" s="1"/>
  <c r="K132" i="21"/>
  <c r="K249" i="21"/>
  <c r="K264" i="21"/>
  <c r="N32" i="21"/>
  <c r="N30" i="21" s="1"/>
  <c r="K370" i="21"/>
  <c r="K396" i="21"/>
  <c r="N31" i="21"/>
  <c r="N11" i="21" s="1"/>
  <c r="N9" i="21" s="1"/>
  <c r="N33" i="21"/>
  <c r="N13" i="21" s="1"/>
  <c r="O537" i="21"/>
  <c r="O580" i="21"/>
  <c r="K617" i="21"/>
  <c r="K613" i="21"/>
  <c r="K634" i="21"/>
  <c r="N26" i="22"/>
  <c r="N16" i="22" s="1"/>
  <c r="M252" i="22"/>
  <c r="P252" i="22" s="1"/>
  <c r="N292" i="22"/>
  <c r="N290" i="22" s="1"/>
  <c r="L314" i="22"/>
  <c r="O314" i="22" s="1"/>
  <c r="K372" i="22"/>
  <c r="O401" i="22"/>
  <c r="O533" i="22"/>
  <c r="K631" i="22"/>
  <c r="K634" i="22"/>
  <c r="J651" i="22"/>
  <c r="N644" i="22"/>
  <c r="N640" i="22" s="1"/>
  <c r="N638" i="22" s="1"/>
  <c r="N636" i="22" s="1"/>
  <c r="O564" i="18"/>
  <c r="J651" i="18"/>
  <c r="K345" i="19"/>
  <c r="K380" i="19"/>
  <c r="O385" i="19"/>
  <c r="K401" i="19"/>
  <c r="J671" i="19"/>
  <c r="K199" i="20"/>
  <c r="N252" i="20"/>
  <c r="N250" i="20" s="1"/>
  <c r="M273" i="20"/>
  <c r="P273" i="20" s="1"/>
  <c r="K416" i="20"/>
  <c r="K430" i="20"/>
  <c r="K450" i="20"/>
  <c r="K622" i="20"/>
  <c r="N22" i="21"/>
  <c r="K158" i="19"/>
  <c r="N312" i="19"/>
  <c r="N310" i="19" s="1"/>
  <c r="K427" i="19"/>
  <c r="K499" i="19"/>
  <c r="K615" i="19"/>
  <c r="K164" i="20"/>
  <c r="N273" i="20"/>
  <c r="N271" i="20" s="1"/>
  <c r="L333" i="20"/>
  <c r="O333" i="20" s="1"/>
  <c r="K425" i="20"/>
  <c r="K547" i="20"/>
  <c r="O601" i="20"/>
  <c r="K620" i="20"/>
  <c r="L57" i="21"/>
  <c r="O57" i="21" s="1"/>
  <c r="K65" i="21"/>
  <c r="O74" i="21"/>
  <c r="P122" i="21"/>
  <c r="K133" i="21"/>
  <c r="K189" i="21"/>
  <c r="K199" i="21"/>
  <c r="K397" i="21"/>
  <c r="K401" i="21"/>
  <c r="K533" i="21"/>
  <c r="O535" i="21"/>
  <c r="K573" i="21"/>
  <c r="K591" i="21"/>
  <c r="K626" i="21"/>
  <c r="K625" i="21"/>
  <c r="K635" i="21"/>
  <c r="P144" i="22"/>
  <c r="K189" i="22"/>
  <c r="P333" i="22"/>
  <c r="O347" i="22"/>
  <c r="K376" i="22"/>
  <c r="K402" i="22"/>
  <c r="K597" i="22"/>
  <c r="O601" i="22"/>
  <c r="K632" i="22"/>
  <c r="K595" i="18"/>
  <c r="K108" i="19"/>
  <c r="L144" i="19"/>
  <c r="O144" i="19" s="1"/>
  <c r="K199" i="19"/>
  <c r="K219" i="19"/>
  <c r="K229" i="19"/>
  <c r="K340" i="19"/>
  <c r="O383" i="19"/>
  <c r="O401" i="19"/>
  <c r="O406" i="19"/>
  <c r="K425" i="19"/>
  <c r="K435" i="19"/>
  <c r="O437" i="19"/>
  <c r="K497" i="19"/>
  <c r="K564" i="19"/>
  <c r="O566" i="19"/>
  <c r="O584" i="19"/>
  <c r="K589" i="19"/>
  <c r="K595" i="19"/>
  <c r="K631" i="19"/>
  <c r="K665" i="19"/>
  <c r="L144" i="20"/>
  <c r="O144" i="20" s="1"/>
  <c r="P224" i="20"/>
  <c r="K435" i="20"/>
  <c r="O537" i="20"/>
  <c r="O599" i="20"/>
  <c r="M68" i="21"/>
  <c r="M66" i="21" s="1"/>
  <c r="L122" i="21"/>
  <c r="O122" i="21" s="1"/>
  <c r="K149" i="21"/>
  <c r="P333" i="21"/>
  <c r="K345" i="21"/>
  <c r="K349" i="21"/>
  <c r="O354" i="21"/>
  <c r="O435" i="21"/>
  <c r="K451" i="21"/>
  <c r="K455" i="21"/>
  <c r="K465" i="21"/>
  <c r="K474" i="21"/>
  <c r="K497" i="21"/>
  <c r="K665" i="21"/>
  <c r="L144" i="22"/>
  <c r="O144" i="22" s="1"/>
  <c r="K416" i="22"/>
  <c r="O568" i="22"/>
  <c r="K622" i="22"/>
  <c r="O228" i="3"/>
  <c r="O668" i="3"/>
  <c r="L668" i="1"/>
  <c r="O102" i="4"/>
  <c r="M102" i="4"/>
  <c r="M96" i="4" s="1"/>
  <c r="P254" i="4"/>
  <c r="M252" i="4"/>
  <c r="P144" i="5"/>
  <c r="M142" i="5"/>
  <c r="P254" i="5"/>
  <c r="M252" i="5"/>
  <c r="L102" i="1"/>
  <c r="M144" i="1"/>
  <c r="I186" i="1"/>
  <c r="K186" i="1" s="1"/>
  <c r="I213" i="1"/>
  <c r="K213" i="1" s="1"/>
  <c r="I418" i="1"/>
  <c r="L439" i="1"/>
  <c r="O439" i="1" s="1"/>
  <c r="I469" i="1"/>
  <c r="K469" i="1" s="1"/>
  <c r="I472" i="1"/>
  <c r="K472" i="1" s="1"/>
  <c r="I479" i="1"/>
  <c r="K479" i="1" s="1"/>
  <c r="L534" i="1"/>
  <c r="O534" i="1" s="1"/>
  <c r="L567" i="1"/>
  <c r="O567" i="1" s="1"/>
  <c r="I648" i="1"/>
  <c r="M22" i="2"/>
  <c r="M12" i="2" s="1"/>
  <c r="L144" i="2"/>
  <c r="L142" i="2" s="1"/>
  <c r="K164" i="2"/>
  <c r="K249" i="2"/>
  <c r="K270" i="2"/>
  <c r="L275" i="2"/>
  <c r="O275" i="2" s="1"/>
  <c r="P298" i="2"/>
  <c r="M292" i="2"/>
  <c r="M290" i="2" s="1"/>
  <c r="L314" i="2"/>
  <c r="L312" i="2" s="1"/>
  <c r="O459" i="2"/>
  <c r="K464" i="2"/>
  <c r="K482" i="2"/>
  <c r="O533" i="2"/>
  <c r="J676" i="1"/>
  <c r="N353" i="1"/>
  <c r="N33" i="3"/>
  <c r="N13" i="3" s="1"/>
  <c r="K419" i="3"/>
  <c r="K431" i="3"/>
  <c r="K474" i="3"/>
  <c r="J662" i="1"/>
  <c r="N668" i="1"/>
  <c r="O671" i="3"/>
  <c r="L122" i="4"/>
  <c r="O122" i="4" s="1"/>
  <c r="K164" i="4"/>
  <c r="P275" i="4"/>
  <c r="N273" i="4"/>
  <c r="P273" i="4" s="1"/>
  <c r="K345" i="4"/>
  <c r="K671" i="4"/>
  <c r="L122" i="7"/>
  <c r="I200" i="1"/>
  <c r="N68" i="2"/>
  <c r="N66" i="2" s="1"/>
  <c r="P333" i="2"/>
  <c r="M331" i="2"/>
  <c r="J671" i="2"/>
  <c r="J677" i="1"/>
  <c r="O351" i="3"/>
  <c r="L31" i="3"/>
  <c r="L29" i="3" s="1"/>
  <c r="O29" i="3" s="1"/>
  <c r="K650" i="3"/>
  <c r="J650" i="1"/>
  <c r="N55" i="4"/>
  <c r="N53" i="4" s="1"/>
  <c r="P57" i="4"/>
  <c r="K633" i="4"/>
  <c r="I633" i="1"/>
  <c r="O665" i="4"/>
  <c r="L665" i="1"/>
  <c r="K635" i="6"/>
  <c r="I635" i="1"/>
  <c r="M53" i="1"/>
  <c r="J149" i="1"/>
  <c r="I266" i="1"/>
  <c r="N275" i="1"/>
  <c r="P275" i="1" s="1"/>
  <c r="I423" i="1"/>
  <c r="I430" i="1"/>
  <c r="I512" i="1"/>
  <c r="K512" i="1" s="1"/>
  <c r="M120" i="2"/>
  <c r="M118" i="2" s="1"/>
  <c r="P122" i="2"/>
  <c r="L98" i="3"/>
  <c r="L96" i="3" s="1"/>
  <c r="N31" i="3"/>
  <c r="N29" i="3" s="1"/>
  <c r="O57" i="4"/>
  <c r="L122" i="5"/>
  <c r="O122" i="5" s="1"/>
  <c r="I249" i="1"/>
  <c r="I345" i="1"/>
  <c r="K345" i="1" s="1"/>
  <c r="L401" i="1"/>
  <c r="I427" i="1"/>
  <c r="K427" i="1" s="1"/>
  <c r="L436" i="1"/>
  <c r="O436" i="1" s="1"/>
  <c r="I487" i="1"/>
  <c r="K487" i="1" s="1"/>
  <c r="I564" i="1"/>
  <c r="I665" i="1"/>
  <c r="N120" i="2"/>
  <c r="N118" i="2" s="1"/>
  <c r="M222" i="3"/>
  <c r="P333" i="3"/>
  <c r="M331" i="3"/>
  <c r="M329" i="3" s="1"/>
  <c r="J341" i="1"/>
  <c r="K341" i="1" s="1"/>
  <c r="K575" i="3"/>
  <c r="I575" i="1"/>
  <c r="K575" i="1" s="1"/>
  <c r="O580" i="3"/>
  <c r="L580" i="1"/>
  <c r="O583" i="3"/>
  <c r="L583" i="1"/>
  <c r="O583" i="1" s="1"/>
  <c r="P314" i="4"/>
  <c r="M312" i="4"/>
  <c r="K595" i="4"/>
  <c r="I595" i="1"/>
  <c r="K595" i="1" s="1"/>
  <c r="K617" i="4"/>
  <c r="I611" i="1"/>
  <c r="K619" i="4"/>
  <c r="K613" i="4"/>
  <c r="O650" i="4"/>
  <c r="L640" i="4"/>
  <c r="L638" i="4" s="1"/>
  <c r="L650" i="1"/>
  <c r="L145" i="1"/>
  <c r="I149" i="1"/>
  <c r="I173" i="1"/>
  <c r="I110" i="1"/>
  <c r="I285" i="1"/>
  <c r="K285" i="1" s="1"/>
  <c r="I306" i="1"/>
  <c r="K377" i="1"/>
  <c r="L380" i="1"/>
  <c r="J420" i="1"/>
  <c r="I424" i="1"/>
  <c r="N535" i="1"/>
  <c r="K369" i="2"/>
  <c r="I367" i="2"/>
  <c r="K367" i="2" s="1"/>
  <c r="K449" i="2"/>
  <c r="K466" i="2"/>
  <c r="O551" i="2"/>
  <c r="K580" i="2"/>
  <c r="I580" i="1"/>
  <c r="K580" i="1" s="1"/>
  <c r="K590" i="2"/>
  <c r="I590" i="1"/>
  <c r="K590" i="1" s="1"/>
  <c r="K596" i="2"/>
  <c r="I596" i="1"/>
  <c r="K596" i="1" s="1"/>
  <c r="O598" i="2"/>
  <c r="L598" i="1"/>
  <c r="O598" i="1" s="1"/>
  <c r="O601" i="2"/>
  <c r="L601" i="1"/>
  <c r="O601" i="1" s="1"/>
  <c r="N648" i="1"/>
  <c r="J658" i="1"/>
  <c r="N68" i="3"/>
  <c r="N66" i="3" s="1"/>
  <c r="M74" i="3"/>
  <c r="M26" i="3" s="1"/>
  <c r="O74" i="3"/>
  <c r="P122" i="3"/>
  <c r="M22" i="3"/>
  <c r="M12" i="3" s="1"/>
  <c r="K423" i="3"/>
  <c r="O455" i="3"/>
  <c r="N570" i="1"/>
  <c r="O599" i="3"/>
  <c r="K92" i="4"/>
  <c r="K113" i="4"/>
  <c r="N312" i="4"/>
  <c r="N310" i="4" s="1"/>
  <c r="K341" i="4"/>
  <c r="O347" i="4"/>
  <c r="K376" i="4"/>
  <c r="L98" i="5"/>
  <c r="O98" i="5" s="1"/>
  <c r="M271" i="5"/>
  <c r="P294" i="5"/>
  <c r="M292" i="5"/>
  <c r="M290" i="5" s="1"/>
  <c r="M310" i="5"/>
  <c r="K289" i="2"/>
  <c r="K328" i="2"/>
  <c r="J369" i="1"/>
  <c r="N389" i="1"/>
  <c r="K396" i="2"/>
  <c r="J400" i="1"/>
  <c r="N409" i="1"/>
  <c r="J445" i="1"/>
  <c r="N460" i="1"/>
  <c r="I517" i="1"/>
  <c r="I520" i="1"/>
  <c r="I523" i="1"/>
  <c r="I526" i="1"/>
  <c r="I529" i="1"/>
  <c r="I532" i="1"/>
  <c r="N536" i="1"/>
  <c r="N602" i="1"/>
  <c r="J609" i="1"/>
  <c r="M70" i="1"/>
  <c r="P70" i="1" s="1"/>
  <c r="K164" i="3"/>
  <c r="J233" i="1"/>
  <c r="P254" i="3"/>
  <c r="K270" i="3"/>
  <c r="L333" i="3"/>
  <c r="L331" i="3" s="1"/>
  <c r="O404" i="3"/>
  <c r="K464" i="3"/>
  <c r="K482" i="3"/>
  <c r="J651" i="3"/>
  <c r="K651" i="3" s="1"/>
  <c r="O49" i="4"/>
  <c r="K93" i="4"/>
  <c r="K108" i="4"/>
  <c r="K201" i="4"/>
  <c r="K215" i="4"/>
  <c r="K219" i="4"/>
  <c r="K235" i="4"/>
  <c r="K372" i="4"/>
  <c r="K380" i="4"/>
  <c r="O385" i="4"/>
  <c r="K435" i="4"/>
  <c r="O437" i="4"/>
  <c r="N31" i="4"/>
  <c r="N29" i="4" s="1"/>
  <c r="K580" i="4"/>
  <c r="O582" i="4"/>
  <c r="K611" i="4"/>
  <c r="K630" i="4"/>
  <c r="O668" i="4"/>
  <c r="L45" i="5"/>
  <c r="L43" i="5" s="1"/>
  <c r="K132" i="5"/>
  <c r="N292" i="5"/>
  <c r="N34" i="6"/>
  <c r="N14" i="6" s="1"/>
  <c r="K449" i="7"/>
  <c r="P224" i="9"/>
  <c r="M222" i="9"/>
  <c r="N26" i="2"/>
  <c r="N16" i="2" s="1"/>
  <c r="P57" i="2"/>
  <c r="L122" i="2"/>
  <c r="L120" i="2" s="1"/>
  <c r="M271" i="2"/>
  <c r="K285" i="2"/>
  <c r="K324" i="2"/>
  <c r="K380" i="2"/>
  <c r="K435" i="2"/>
  <c r="O439" i="2"/>
  <c r="J174" i="1"/>
  <c r="K533" i="3"/>
  <c r="O535" i="3"/>
  <c r="J210" i="1"/>
  <c r="N32" i="4"/>
  <c r="N30" i="4" s="1"/>
  <c r="O601" i="4"/>
  <c r="K631" i="4"/>
  <c r="P98" i="5"/>
  <c r="N96" i="5"/>
  <c r="N94" i="5" s="1"/>
  <c r="K113" i="5"/>
  <c r="K270" i="5"/>
  <c r="K381" i="5"/>
  <c r="O648" i="6"/>
  <c r="L640" i="6"/>
  <c r="P144" i="8"/>
  <c r="M142" i="8"/>
  <c r="O102" i="2"/>
  <c r="J110" i="1"/>
  <c r="J113" i="1"/>
  <c r="K113" i="1" s="1"/>
  <c r="M140" i="2"/>
  <c r="M310" i="2"/>
  <c r="K618" i="2"/>
  <c r="J655" i="1"/>
  <c r="J661" i="1"/>
  <c r="L70" i="3"/>
  <c r="L68" i="3" s="1"/>
  <c r="K235" i="3"/>
  <c r="L314" i="3"/>
  <c r="O314" i="3" s="1"/>
  <c r="K340" i="3"/>
  <c r="K343" i="3"/>
  <c r="O435" i="3"/>
  <c r="O661" i="3"/>
  <c r="M271" i="4"/>
  <c r="K328" i="4"/>
  <c r="M337" i="4"/>
  <c r="M331" i="4" s="1"/>
  <c r="M329" i="4" s="1"/>
  <c r="K368" i="4"/>
  <c r="O380" i="4"/>
  <c r="O383" i="4"/>
  <c r="K398" i="4"/>
  <c r="K533" i="4"/>
  <c r="O535" i="4"/>
  <c r="N644" i="4"/>
  <c r="N640" i="4" s="1"/>
  <c r="N638" i="4" s="1"/>
  <c r="N636" i="4" s="1"/>
  <c r="M22" i="7"/>
  <c r="M12" i="7" s="1"/>
  <c r="M68" i="7"/>
  <c r="K425" i="7"/>
  <c r="K625" i="1"/>
  <c r="M53" i="2"/>
  <c r="P53" i="2" s="1"/>
  <c r="M102" i="2"/>
  <c r="M96" i="2" s="1"/>
  <c r="M94" i="2" s="1"/>
  <c r="P144" i="2"/>
  <c r="K158" i="2"/>
  <c r="J189" i="1"/>
  <c r="K189" i="1" s="1"/>
  <c r="J246" i="1"/>
  <c r="P275" i="2"/>
  <c r="K370" i="2"/>
  <c r="O380" i="2"/>
  <c r="O383" i="2"/>
  <c r="O435" i="2"/>
  <c r="K533" i="2"/>
  <c r="O537" i="2"/>
  <c r="J675" i="1"/>
  <c r="L45" i="3"/>
  <c r="L43" i="3" s="1"/>
  <c r="K88" i="3"/>
  <c r="K185" i="3"/>
  <c r="K189" i="3"/>
  <c r="K199" i="3"/>
  <c r="M271" i="3"/>
  <c r="L275" i="3"/>
  <c r="L273" i="3" s="1"/>
  <c r="K328" i="3"/>
  <c r="J376" i="1"/>
  <c r="K397" i="3"/>
  <c r="K401" i="3"/>
  <c r="J412" i="1"/>
  <c r="N443" i="1"/>
  <c r="N462" i="1"/>
  <c r="J473" i="1"/>
  <c r="J476" i="1"/>
  <c r="K481" i="3"/>
  <c r="J486" i="1"/>
  <c r="J493" i="1"/>
  <c r="J503" i="1"/>
  <c r="O533" i="3"/>
  <c r="J550" i="1"/>
  <c r="J560" i="1"/>
  <c r="K560" i="1" s="1"/>
  <c r="K564" i="3"/>
  <c r="O568" i="3"/>
  <c r="O651" i="3"/>
  <c r="L23" i="4"/>
  <c r="O23" i="4" s="1"/>
  <c r="K109" i="4"/>
  <c r="M120" i="4"/>
  <c r="M118" i="4" s="1"/>
  <c r="N142" i="4"/>
  <c r="P142" i="4" s="1"/>
  <c r="K149" i="4"/>
  <c r="K158" i="4"/>
  <c r="K176" i="4"/>
  <c r="P333" i="4"/>
  <c r="K418" i="4"/>
  <c r="K421" i="4"/>
  <c r="K424" i="4"/>
  <c r="K427" i="4"/>
  <c r="K430" i="4"/>
  <c r="O459" i="4"/>
  <c r="O533" i="4"/>
  <c r="K591" i="4"/>
  <c r="K597" i="4"/>
  <c r="O599" i="4"/>
  <c r="K629" i="4"/>
  <c r="K635" i="4"/>
  <c r="K650" i="4"/>
  <c r="O661" i="4"/>
  <c r="K109" i="5"/>
  <c r="K164" i="5"/>
  <c r="P314" i="5"/>
  <c r="N312" i="5"/>
  <c r="P312" i="5" s="1"/>
  <c r="P224" i="6"/>
  <c r="M222" i="6"/>
  <c r="L32" i="6"/>
  <c r="L30" i="6" s="1"/>
  <c r="O404" i="6"/>
  <c r="P144" i="7"/>
  <c r="M142" i="7"/>
  <c r="P294" i="7"/>
  <c r="M292" i="7"/>
  <c r="P292" i="7" s="1"/>
  <c r="P333" i="7"/>
  <c r="M331" i="7"/>
  <c r="K324" i="5"/>
  <c r="K341" i="5"/>
  <c r="O347" i="5"/>
  <c r="K368" i="5"/>
  <c r="O401" i="5"/>
  <c r="O404" i="5"/>
  <c r="K466" i="5"/>
  <c r="K547" i="5"/>
  <c r="O597" i="5"/>
  <c r="N26" i="6"/>
  <c r="N16" i="6" s="1"/>
  <c r="K173" i="6"/>
  <c r="K219" i="6"/>
  <c r="K229" i="6"/>
  <c r="K235" i="6"/>
  <c r="P254" i="6"/>
  <c r="P275" i="6"/>
  <c r="K420" i="6"/>
  <c r="K426" i="6"/>
  <c r="K432" i="6"/>
  <c r="O599" i="6"/>
  <c r="K617" i="6"/>
  <c r="N644" i="6"/>
  <c r="N640" i="6" s="1"/>
  <c r="N638" i="6" s="1"/>
  <c r="N636" i="6" s="1"/>
  <c r="J671" i="6"/>
  <c r="K671" i="6" s="1"/>
  <c r="P70" i="7"/>
  <c r="L98" i="7"/>
  <c r="K158" i="7"/>
  <c r="N329" i="7"/>
  <c r="O380" i="7"/>
  <c r="O401" i="7"/>
  <c r="K418" i="7"/>
  <c r="K430" i="7"/>
  <c r="P314" i="8"/>
  <c r="M312" i="8"/>
  <c r="P312" i="8" s="1"/>
  <c r="K370" i="8"/>
  <c r="L26" i="9"/>
  <c r="O49" i="9"/>
  <c r="O337" i="11"/>
  <c r="N55" i="12"/>
  <c r="N53" i="12" s="1"/>
  <c r="P53" i="12" s="1"/>
  <c r="P57" i="12"/>
  <c r="J281" i="1"/>
  <c r="K349" i="5"/>
  <c r="L33" i="5"/>
  <c r="O33" i="5" s="1"/>
  <c r="J651" i="5"/>
  <c r="L333" i="6"/>
  <c r="L331" i="6" s="1"/>
  <c r="L329" i="6" s="1"/>
  <c r="O349" i="6"/>
  <c r="K375" i="6"/>
  <c r="O380" i="6"/>
  <c r="O383" i="6"/>
  <c r="K421" i="6"/>
  <c r="K427" i="6"/>
  <c r="K481" i="6"/>
  <c r="K615" i="6"/>
  <c r="K328" i="7"/>
  <c r="L333" i="7"/>
  <c r="O333" i="7" s="1"/>
  <c r="L32" i="7"/>
  <c r="L30" i="7" s="1"/>
  <c r="K428" i="7"/>
  <c r="N34" i="7"/>
  <c r="N14" i="7" s="1"/>
  <c r="O459" i="7"/>
  <c r="K635" i="9"/>
  <c r="O383" i="10"/>
  <c r="N43" i="11"/>
  <c r="P43" i="11" s="1"/>
  <c r="P70" i="13"/>
  <c r="M68" i="13"/>
  <c r="K372" i="5"/>
  <c r="K377" i="5"/>
  <c r="K430" i="5"/>
  <c r="K449" i="5"/>
  <c r="K464" i="5"/>
  <c r="O568" i="5"/>
  <c r="K64" i="6"/>
  <c r="K138" i="6"/>
  <c r="K200" i="6"/>
  <c r="K455" i="6"/>
  <c r="K625" i="6"/>
  <c r="K629" i="6"/>
  <c r="O665" i="6"/>
  <c r="J128" i="1"/>
  <c r="K173" i="7"/>
  <c r="K189" i="7"/>
  <c r="O347" i="7"/>
  <c r="K397" i="7"/>
  <c r="K435" i="7"/>
  <c r="O437" i="7"/>
  <c r="P70" i="8"/>
  <c r="M68" i="8"/>
  <c r="P254" i="8"/>
  <c r="M252" i="8"/>
  <c r="P252" i="8" s="1"/>
  <c r="K368" i="8"/>
  <c r="L57" i="9"/>
  <c r="M312" i="9"/>
  <c r="P312" i="9" s="1"/>
  <c r="P314" i="9"/>
  <c r="N33" i="9"/>
  <c r="N13" i="9" s="1"/>
  <c r="P254" i="10"/>
  <c r="M252" i="10"/>
  <c r="P252" i="10" s="1"/>
  <c r="P144" i="12"/>
  <c r="M142" i="12"/>
  <c r="L273" i="12"/>
  <c r="O273" i="12" s="1"/>
  <c r="N34" i="5"/>
  <c r="N14" i="5" s="1"/>
  <c r="O582" i="5"/>
  <c r="L640" i="5"/>
  <c r="O640" i="5" s="1"/>
  <c r="M142" i="6"/>
  <c r="K201" i="6"/>
  <c r="K249" i="6"/>
  <c r="K266" i="6"/>
  <c r="L275" i="6"/>
  <c r="O275" i="6" s="1"/>
  <c r="M331" i="6"/>
  <c r="M329" i="6" s="1"/>
  <c r="K345" i="6"/>
  <c r="K625" i="8"/>
  <c r="K623" i="8"/>
  <c r="K621" i="8"/>
  <c r="K626" i="8"/>
  <c r="K624" i="8"/>
  <c r="K622" i="8"/>
  <c r="K620" i="8"/>
  <c r="M53" i="10"/>
  <c r="K371" i="10"/>
  <c r="I367" i="10"/>
  <c r="K367" i="10" s="1"/>
  <c r="P254" i="11"/>
  <c r="M252" i="11"/>
  <c r="P252" i="11" s="1"/>
  <c r="P294" i="11"/>
  <c r="M292" i="11"/>
  <c r="L31" i="11"/>
  <c r="L11" i="11" s="1"/>
  <c r="O11" i="11" s="1"/>
  <c r="O382" i="11"/>
  <c r="O70" i="12"/>
  <c r="M96" i="12"/>
  <c r="M94" i="12" s="1"/>
  <c r="M26" i="12"/>
  <c r="M16" i="12" s="1"/>
  <c r="L275" i="5"/>
  <c r="L273" i="5" s="1"/>
  <c r="K289" i="5"/>
  <c r="K306" i="5"/>
  <c r="K343" i="5"/>
  <c r="O349" i="5"/>
  <c r="K370" i="5"/>
  <c r="K375" i="5"/>
  <c r="O439" i="5"/>
  <c r="O580" i="5"/>
  <c r="K629" i="5"/>
  <c r="J646" i="1"/>
  <c r="J669" i="1"/>
  <c r="K80" i="6"/>
  <c r="K85" i="6"/>
  <c r="K88" i="6"/>
  <c r="L144" i="6"/>
  <c r="K149" i="6"/>
  <c r="K264" i="6"/>
  <c r="K285" i="6"/>
  <c r="K343" i="6"/>
  <c r="K380" i="6"/>
  <c r="N33" i="6"/>
  <c r="N13" i="6" s="1"/>
  <c r="O401" i="6"/>
  <c r="K416" i="6"/>
  <c r="K422" i="6"/>
  <c r="K428" i="6"/>
  <c r="K499" i="6"/>
  <c r="O566" i="6"/>
  <c r="O601" i="6"/>
  <c r="K621" i="6"/>
  <c r="O649" i="6"/>
  <c r="K235" i="7"/>
  <c r="N273" i="7"/>
  <c r="N271" i="7" s="1"/>
  <c r="K398" i="7"/>
  <c r="K422" i="7"/>
  <c r="O435" i="7"/>
  <c r="O383" i="8"/>
  <c r="L32" i="8"/>
  <c r="L30" i="8" s="1"/>
  <c r="O566" i="9"/>
  <c r="O665" i="9"/>
  <c r="L33" i="10"/>
  <c r="O33" i="10" s="1"/>
  <c r="P331" i="10"/>
  <c r="K625" i="7"/>
  <c r="L45" i="8"/>
  <c r="L43" i="8" s="1"/>
  <c r="L224" i="8"/>
  <c r="L222" i="8" s="1"/>
  <c r="O222" i="8" s="1"/>
  <c r="P275" i="8"/>
  <c r="K375" i="8"/>
  <c r="K416" i="8"/>
  <c r="K422" i="8"/>
  <c r="K428" i="8"/>
  <c r="O568" i="8"/>
  <c r="O599" i="8"/>
  <c r="O668" i="8"/>
  <c r="N26" i="9"/>
  <c r="N16" i="9" s="1"/>
  <c r="M120" i="9"/>
  <c r="K204" i="9"/>
  <c r="P333" i="9"/>
  <c r="O533" i="9"/>
  <c r="K573" i="9"/>
  <c r="K597" i="9"/>
  <c r="O599" i="9"/>
  <c r="L24" i="10"/>
  <c r="O24" i="10" s="1"/>
  <c r="M96" i="10"/>
  <c r="L331" i="10"/>
  <c r="O331" i="10" s="1"/>
  <c r="O333" i="10"/>
  <c r="O349" i="10"/>
  <c r="O352" i="10"/>
  <c r="O599" i="10"/>
  <c r="K623" i="10"/>
  <c r="K633" i="10"/>
  <c r="O649" i="10"/>
  <c r="K665" i="10"/>
  <c r="K668" i="10"/>
  <c r="J671" i="10"/>
  <c r="K671" i="10" s="1"/>
  <c r="L32" i="11"/>
  <c r="L30" i="11" s="1"/>
  <c r="L144" i="11"/>
  <c r="L142" i="11" s="1"/>
  <c r="L314" i="11"/>
  <c r="O314" i="11" s="1"/>
  <c r="N31" i="11"/>
  <c r="N29" i="11" s="1"/>
  <c r="K422" i="11"/>
  <c r="K425" i="11"/>
  <c r="K430" i="11"/>
  <c r="M273" i="13"/>
  <c r="N22" i="14"/>
  <c r="O382" i="16"/>
  <c r="L31" i="16"/>
  <c r="L11" i="16" s="1"/>
  <c r="O11" i="16" s="1"/>
  <c r="O535" i="7"/>
  <c r="M66" i="9"/>
  <c r="N68" i="9"/>
  <c r="P68" i="9" s="1"/>
  <c r="L122" i="9"/>
  <c r="L120" i="9" s="1"/>
  <c r="O120" i="9" s="1"/>
  <c r="K416" i="9"/>
  <c r="K422" i="9"/>
  <c r="K425" i="9"/>
  <c r="K428" i="9"/>
  <c r="K613" i="9"/>
  <c r="K616" i="9"/>
  <c r="K619" i="9"/>
  <c r="K626" i="9"/>
  <c r="K630" i="9"/>
  <c r="K633" i="9"/>
  <c r="K663" i="9"/>
  <c r="N273" i="10"/>
  <c r="P273" i="10" s="1"/>
  <c r="K350" i="10"/>
  <c r="K416" i="10"/>
  <c r="K428" i="10"/>
  <c r="O597" i="10"/>
  <c r="K621" i="10"/>
  <c r="K650" i="10"/>
  <c r="J651" i="10"/>
  <c r="K651" i="10" s="1"/>
  <c r="P45" i="11"/>
  <c r="L254" i="11"/>
  <c r="O254" i="11" s="1"/>
  <c r="M312" i="11"/>
  <c r="P312" i="11" s="1"/>
  <c r="K328" i="11"/>
  <c r="L333" i="11"/>
  <c r="O385" i="11"/>
  <c r="K402" i="11"/>
  <c r="K423" i="11"/>
  <c r="O533" i="11"/>
  <c r="N273" i="12"/>
  <c r="N271" i="12" s="1"/>
  <c r="P254" i="13"/>
  <c r="M252" i="13"/>
  <c r="K625" i="13"/>
  <c r="K623" i="13"/>
  <c r="K621" i="13"/>
  <c r="K626" i="13"/>
  <c r="K624" i="13"/>
  <c r="K622" i="13"/>
  <c r="K620" i="13"/>
  <c r="L32" i="14"/>
  <c r="L30" i="14" s="1"/>
  <c r="N34" i="14"/>
  <c r="N14" i="14" s="1"/>
  <c r="P254" i="16"/>
  <c r="M252" i="16"/>
  <c r="K499" i="7"/>
  <c r="O568" i="7"/>
  <c r="O599" i="7"/>
  <c r="L70" i="8"/>
  <c r="O70" i="8" s="1"/>
  <c r="K138" i="8"/>
  <c r="K376" i="8"/>
  <c r="N33" i="8"/>
  <c r="N13" i="8" s="1"/>
  <c r="K420" i="8"/>
  <c r="K426" i="8"/>
  <c r="K432" i="8"/>
  <c r="L314" i="9"/>
  <c r="O314" i="9" s="1"/>
  <c r="O597" i="9"/>
  <c r="K624" i="9"/>
  <c r="K665" i="9"/>
  <c r="L98" i="10"/>
  <c r="K164" i="10"/>
  <c r="P224" i="10"/>
  <c r="K426" i="10"/>
  <c r="K449" i="10"/>
  <c r="K628" i="10"/>
  <c r="K631" i="10"/>
  <c r="K634" i="10"/>
  <c r="O665" i="10"/>
  <c r="L45" i="11"/>
  <c r="O45" i="11" s="1"/>
  <c r="K189" i="11"/>
  <c r="K199" i="11"/>
  <c r="K219" i="11"/>
  <c r="L294" i="11"/>
  <c r="O383" i="11"/>
  <c r="P224" i="12"/>
  <c r="M222" i="12"/>
  <c r="P314" i="13"/>
  <c r="M312" i="13"/>
  <c r="P312" i="13" s="1"/>
  <c r="K270" i="8"/>
  <c r="L275" i="8"/>
  <c r="O275" i="8" s="1"/>
  <c r="N31" i="8"/>
  <c r="N29" i="8" s="1"/>
  <c r="N32" i="8"/>
  <c r="N30" i="8" s="1"/>
  <c r="L45" i="9"/>
  <c r="L43" i="9" s="1"/>
  <c r="K423" i="9"/>
  <c r="K426" i="9"/>
  <c r="K429" i="9"/>
  <c r="K432" i="9"/>
  <c r="L122" i="10"/>
  <c r="O122" i="10" s="1"/>
  <c r="M329" i="10"/>
  <c r="P329" i="10" s="1"/>
  <c r="K349" i="10"/>
  <c r="O380" i="10"/>
  <c r="O406" i="10"/>
  <c r="K424" i="10"/>
  <c r="K547" i="10"/>
  <c r="K649" i="10"/>
  <c r="K381" i="11"/>
  <c r="K473" i="11"/>
  <c r="O74" i="13"/>
  <c r="O279" i="13"/>
  <c r="O564" i="7"/>
  <c r="L98" i="8"/>
  <c r="O98" i="8" s="1"/>
  <c r="K216" i="8"/>
  <c r="N318" i="1"/>
  <c r="K377" i="8"/>
  <c r="K418" i="8"/>
  <c r="K424" i="8"/>
  <c r="K430" i="8"/>
  <c r="O564" i="8"/>
  <c r="K668" i="8"/>
  <c r="L144" i="9"/>
  <c r="L142" i="9" s="1"/>
  <c r="K149" i="9"/>
  <c r="K173" i="9"/>
  <c r="K189" i="9"/>
  <c r="O601" i="9"/>
  <c r="N644" i="9"/>
  <c r="N640" i="9" s="1"/>
  <c r="N638" i="9" s="1"/>
  <c r="N636" i="9" s="1"/>
  <c r="P333" i="10"/>
  <c r="O404" i="10"/>
  <c r="K422" i="10"/>
  <c r="K533" i="10"/>
  <c r="K564" i="10"/>
  <c r="N34" i="10"/>
  <c r="N14" i="10" s="1"/>
  <c r="K629" i="10"/>
  <c r="K635" i="10"/>
  <c r="K663" i="10"/>
  <c r="K340" i="11"/>
  <c r="K398" i="11"/>
  <c r="K427" i="11"/>
  <c r="O435" i="11"/>
  <c r="P57" i="13"/>
  <c r="M22" i="13"/>
  <c r="M12" i="13" s="1"/>
  <c r="M55" i="13"/>
  <c r="K369" i="15"/>
  <c r="I367" i="15"/>
  <c r="K367" i="15" s="1"/>
  <c r="O599" i="11"/>
  <c r="K398" i="12"/>
  <c r="K624" i="12"/>
  <c r="K199" i="13"/>
  <c r="K416" i="13"/>
  <c r="K423" i="13"/>
  <c r="K426" i="13"/>
  <c r="O455" i="13"/>
  <c r="O599" i="14"/>
  <c r="O24" i="15"/>
  <c r="K219" i="15"/>
  <c r="L640" i="11"/>
  <c r="O640" i="11" s="1"/>
  <c r="N644" i="11"/>
  <c r="N640" i="11" s="1"/>
  <c r="N638" i="11" s="1"/>
  <c r="N636" i="11" s="1"/>
  <c r="N22" i="12"/>
  <c r="N26" i="12"/>
  <c r="N16" i="12" s="1"/>
  <c r="N142" i="12"/>
  <c r="N140" i="12" s="1"/>
  <c r="K595" i="12"/>
  <c r="K622" i="12"/>
  <c r="K80" i="13"/>
  <c r="K87" i="13"/>
  <c r="P122" i="13"/>
  <c r="J133" i="1"/>
  <c r="K133" i="1" s="1"/>
  <c r="P70" i="14"/>
  <c r="I367" i="14"/>
  <c r="K367" i="14" s="1"/>
  <c r="N33" i="14"/>
  <c r="N13" i="14" s="1"/>
  <c r="O298" i="15"/>
  <c r="M41" i="17"/>
  <c r="P314" i="17"/>
  <c r="M312" i="17"/>
  <c r="N34" i="11"/>
  <c r="N14" i="11" s="1"/>
  <c r="K615" i="11"/>
  <c r="J651" i="11"/>
  <c r="L23" i="12"/>
  <c r="O23" i="12" s="1"/>
  <c r="K92" i="12"/>
  <c r="K200" i="12"/>
  <c r="L224" i="12"/>
  <c r="L222" i="12" s="1"/>
  <c r="M250" i="12"/>
  <c r="K396" i="12"/>
  <c r="O537" i="12"/>
  <c r="K620" i="12"/>
  <c r="P96" i="13"/>
  <c r="K200" i="13"/>
  <c r="K421" i="13"/>
  <c r="K424" i="13"/>
  <c r="N31" i="13"/>
  <c r="N29" i="13" s="1"/>
  <c r="M49" i="14"/>
  <c r="M43" i="14" s="1"/>
  <c r="M41" i="14" s="1"/>
  <c r="M96" i="14"/>
  <c r="O228" i="14"/>
  <c r="O298" i="14"/>
  <c r="N31" i="14"/>
  <c r="N29" i="14" s="1"/>
  <c r="K430" i="14"/>
  <c r="O597" i="14"/>
  <c r="K615" i="14"/>
  <c r="N68" i="15"/>
  <c r="N66" i="15" s="1"/>
  <c r="K189" i="15"/>
  <c r="O122" i="16"/>
  <c r="M271" i="16"/>
  <c r="P273" i="16"/>
  <c r="K615" i="16"/>
  <c r="K617" i="16"/>
  <c r="K421" i="11"/>
  <c r="K426" i="11"/>
  <c r="K429" i="11"/>
  <c r="O439" i="11"/>
  <c r="O457" i="11"/>
  <c r="O537" i="11"/>
  <c r="K613" i="11"/>
  <c r="K635" i="11"/>
  <c r="L24" i="12"/>
  <c r="O24" i="12" s="1"/>
  <c r="P254" i="12"/>
  <c r="K267" i="12"/>
  <c r="I367" i="12"/>
  <c r="K367" i="12" s="1"/>
  <c r="K375" i="12"/>
  <c r="K580" i="12"/>
  <c r="N31" i="12"/>
  <c r="K634" i="12"/>
  <c r="O661" i="12"/>
  <c r="K665" i="12"/>
  <c r="L34" i="13"/>
  <c r="N140" i="13"/>
  <c r="K216" i="13"/>
  <c r="K229" i="13"/>
  <c r="L333" i="13"/>
  <c r="O401" i="13"/>
  <c r="O404" i="13"/>
  <c r="K432" i="13"/>
  <c r="K464" i="13"/>
  <c r="K473" i="13"/>
  <c r="K482" i="13"/>
  <c r="K497" i="13"/>
  <c r="K533" i="13"/>
  <c r="O564" i="13"/>
  <c r="J651" i="13"/>
  <c r="K668" i="13"/>
  <c r="N26" i="14"/>
  <c r="N16" i="14" s="1"/>
  <c r="P122" i="14"/>
  <c r="K229" i="14"/>
  <c r="M252" i="14"/>
  <c r="K402" i="14"/>
  <c r="K420" i="14"/>
  <c r="K423" i="14"/>
  <c r="K431" i="14"/>
  <c r="K449" i="14"/>
  <c r="K455" i="14"/>
  <c r="O459" i="14"/>
  <c r="K474" i="14"/>
  <c r="K498" i="14"/>
  <c r="K547" i="14"/>
  <c r="K613" i="14"/>
  <c r="K625" i="14"/>
  <c r="O650" i="14"/>
  <c r="O671" i="14"/>
  <c r="K138" i="15"/>
  <c r="N331" i="15"/>
  <c r="N329" i="15" s="1"/>
  <c r="K419" i="15"/>
  <c r="M292" i="16"/>
  <c r="P292" i="16" s="1"/>
  <c r="K421" i="16"/>
  <c r="K499" i="16"/>
  <c r="O437" i="11"/>
  <c r="K498" i="11"/>
  <c r="O535" i="11"/>
  <c r="O568" i="11"/>
  <c r="K597" i="11"/>
  <c r="K633" i="11"/>
  <c r="K112" i="12"/>
  <c r="P122" i="12"/>
  <c r="K219" i="12"/>
  <c r="K265" i="12"/>
  <c r="N33" i="12"/>
  <c r="N13" i="12" s="1"/>
  <c r="N34" i="12"/>
  <c r="N14" i="12" s="1"/>
  <c r="K425" i="12"/>
  <c r="K499" i="12"/>
  <c r="O601" i="12"/>
  <c r="K632" i="12"/>
  <c r="J651" i="12"/>
  <c r="K651" i="12" s="1"/>
  <c r="N120" i="13"/>
  <c r="P120" i="13" s="1"/>
  <c r="K164" i="13"/>
  <c r="N252" i="13"/>
  <c r="N250" i="13" s="1"/>
  <c r="O347" i="13"/>
  <c r="M66" i="14"/>
  <c r="N68" i="14"/>
  <c r="P68" i="14" s="1"/>
  <c r="L122" i="14"/>
  <c r="L120" i="14" s="1"/>
  <c r="O120" i="14" s="1"/>
  <c r="L254" i="14"/>
  <c r="L252" i="14" s="1"/>
  <c r="O383" i="14"/>
  <c r="K401" i="14"/>
  <c r="K421" i="14"/>
  <c r="O668" i="14"/>
  <c r="M55" i="15"/>
  <c r="P57" i="15"/>
  <c r="M68" i="15"/>
  <c r="P275" i="15"/>
  <c r="P314" i="15"/>
  <c r="M312" i="15"/>
  <c r="P312" i="15" s="1"/>
  <c r="K199" i="16"/>
  <c r="K285" i="16"/>
  <c r="O298" i="16"/>
  <c r="K633" i="16"/>
  <c r="P98" i="17"/>
  <c r="M96" i="17"/>
  <c r="P96" i="17" s="1"/>
  <c r="K564" i="17"/>
  <c r="M120" i="18"/>
  <c r="P122" i="18"/>
  <c r="P252" i="17"/>
  <c r="M250" i="17"/>
  <c r="L57" i="18"/>
  <c r="O57" i="18" s="1"/>
  <c r="L23" i="18"/>
  <c r="O23" i="18" s="1"/>
  <c r="K620" i="15"/>
  <c r="K622" i="15"/>
  <c r="K624" i="15"/>
  <c r="K626" i="15"/>
  <c r="K113" i="16"/>
  <c r="N33" i="16"/>
  <c r="N13" i="16" s="1"/>
  <c r="P45" i="17"/>
  <c r="N96" i="17"/>
  <c r="N94" i="17" s="1"/>
  <c r="K235" i="17"/>
  <c r="N312" i="17"/>
  <c r="N310" i="17" s="1"/>
  <c r="K614" i="17"/>
  <c r="K620" i="17"/>
  <c r="K626" i="17"/>
  <c r="K633" i="17"/>
  <c r="L640" i="17"/>
  <c r="L638" i="17" s="1"/>
  <c r="L636" i="17" s="1"/>
  <c r="N120" i="18"/>
  <c r="N118" i="18" s="1"/>
  <c r="K216" i="18"/>
  <c r="K417" i="18"/>
  <c r="K420" i="18"/>
  <c r="O383" i="21"/>
  <c r="L32" i="21"/>
  <c r="L254" i="15"/>
  <c r="O254" i="15" s="1"/>
  <c r="K285" i="15"/>
  <c r="K417" i="15"/>
  <c r="K427" i="15"/>
  <c r="K628" i="15"/>
  <c r="J651" i="15"/>
  <c r="K111" i="16"/>
  <c r="K435" i="16"/>
  <c r="K497" i="16"/>
  <c r="O568" i="16"/>
  <c r="K631" i="16"/>
  <c r="K634" i="16"/>
  <c r="L45" i="17"/>
  <c r="O45" i="17" s="1"/>
  <c r="M142" i="17"/>
  <c r="M140" i="17" s="1"/>
  <c r="K349" i="17"/>
  <c r="K369" i="17"/>
  <c r="I367" i="17"/>
  <c r="K367" i="17" s="1"/>
  <c r="K401" i="17"/>
  <c r="O406" i="17"/>
  <c r="L45" i="18"/>
  <c r="K138" i="18"/>
  <c r="N292" i="18"/>
  <c r="N290" i="18" s="1"/>
  <c r="K449" i="18"/>
  <c r="N32" i="18"/>
  <c r="N30" i="18" s="1"/>
  <c r="L70" i="15"/>
  <c r="L68" i="15" s="1"/>
  <c r="K204" i="15"/>
  <c r="K249" i="15"/>
  <c r="K266" i="15"/>
  <c r="K372" i="15"/>
  <c r="K397" i="15"/>
  <c r="K402" i="15"/>
  <c r="K482" i="15"/>
  <c r="K547" i="15"/>
  <c r="K402" i="16"/>
  <c r="K420" i="16"/>
  <c r="K432" i="16"/>
  <c r="O459" i="16"/>
  <c r="K498" i="16"/>
  <c r="K632" i="16"/>
  <c r="L640" i="16"/>
  <c r="N53" i="17"/>
  <c r="K85" i="17"/>
  <c r="K132" i="17"/>
  <c r="N26" i="17"/>
  <c r="N16" i="17" s="1"/>
  <c r="K343" i="17"/>
  <c r="K375" i="17"/>
  <c r="K398" i="17"/>
  <c r="O401" i="17"/>
  <c r="K597" i="17"/>
  <c r="L24" i="18"/>
  <c r="O24" i="18" s="1"/>
  <c r="O383" i="15"/>
  <c r="K401" i="15"/>
  <c r="O568" i="15"/>
  <c r="K83" i="17"/>
  <c r="K267" i="17"/>
  <c r="K341" i="17"/>
  <c r="K370" i="17"/>
  <c r="K381" i="17"/>
  <c r="K431" i="17"/>
  <c r="K176" i="18"/>
  <c r="K185" i="18"/>
  <c r="N33" i="18"/>
  <c r="N13" i="18" s="1"/>
  <c r="P254" i="19"/>
  <c r="M252" i="19"/>
  <c r="M250" i="19" s="1"/>
  <c r="L33" i="15"/>
  <c r="O33" i="15" s="1"/>
  <c r="K634" i="15"/>
  <c r="N41" i="16"/>
  <c r="N142" i="16"/>
  <c r="K164" i="16"/>
  <c r="K64" i="17"/>
  <c r="K81" i="17"/>
  <c r="K265" i="17"/>
  <c r="K380" i="17"/>
  <c r="K450" i="17"/>
  <c r="K465" i="17"/>
  <c r="L144" i="18"/>
  <c r="O144" i="18" s="1"/>
  <c r="L34" i="18"/>
  <c r="O354" i="18"/>
  <c r="K466" i="18"/>
  <c r="N34" i="18"/>
  <c r="N14" i="18" s="1"/>
  <c r="K428" i="18"/>
  <c r="O459" i="18"/>
  <c r="K533" i="19"/>
  <c r="O102" i="20"/>
  <c r="L24" i="17"/>
  <c r="O24" i="17" s="1"/>
  <c r="K219" i="17"/>
  <c r="N331" i="17"/>
  <c r="P331" i="17" s="1"/>
  <c r="K612" i="17"/>
  <c r="K618" i="17"/>
  <c r="K624" i="17"/>
  <c r="K631" i="17"/>
  <c r="K213" i="18"/>
  <c r="K380" i="18"/>
  <c r="K423" i="18"/>
  <c r="O457" i="18"/>
  <c r="P294" i="19"/>
  <c r="M292" i="19"/>
  <c r="P292" i="19" s="1"/>
  <c r="L33" i="20"/>
  <c r="O33" i="20" s="1"/>
  <c r="O384" i="20"/>
  <c r="L122" i="17"/>
  <c r="L120" i="17" s="1"/>
  <c r="L144" i="17"/>
  <c r="L142" i="17" s="1"/>
  <c r="K173" i="17"/>
  <c r="K249" i="17"/>
  <c r="K270" i="17"/>
  <c r="L314" i="17"/>
  <c r="L312" i="17" s="1"/>
  <c r="L333" i="17"/>
  <c r="L331" i="17" s="1"/>
  <c r="O347" i="17"/>
  <c r="K372" i="17"/>
  <c r="O385" i="17"/>
  <c r="K402" i="17"/>
  <c r="K421" i="17"/>
  <c r="K455" i="17"/>
  <c r="K466" i="17"/>
  <c r="O535" i="17"/>
  <c r="K632" i="17"/>
  <c r="O651" i="17"/>
  <c r="P57" i="18"/>
  <c r="K199" i="18"/>
  <c r="K343" i="18"/>
  <c r="K418" i="18"/>
  <c r="K426" i="18"/>
  <c r="K429" i="18"/>
  <c r="O435" i="18"/>
  <c r="O455" i="18"/>
  <c r="K625" i="18"/>
  <c r="K626" i="18"/>
  <c r="K620" i="18"/>
  <c r="K622" i="18"/>
  <c r="P314" i="19"/>
  <c r="M312" i="19"/>
  <c r="K499" i="17"/>
  <c r="K616" i="17"/>
  <c r="K622" i="17"/>
  <c r="O650" i="17"/>
  <c r="P144" i="18"/>
  <c r="K304" i="18"/>
  <c r="N331" i="18"/>
  <c r="N329" i="18" s="1"/>
  <c r="K341" i="18"/>
  <c r="K419" i="18"/>
  <c r="K533" i="18"/>
  <c r="O537" i="18"/>
  <c r="K573" i="18"/>
  <c r="K164" i="19"/>
  <c r="K173" i="19"/>
  <c r="O258" i="19"/>
  <c r="O352" i="19"/>
  <c r="L32" i="19"/>
  <c r="L30" i="19" s="1"/>
  <c r="N34" i="19"/>
  <c r="N14" i="19" s="1"/>
  <c r="K632" i="19"/>
  <c r="P254" i="20"/>
  <c r="M252" i="20"/>
  <c r="P252" i="20" s="1"/>
  <c r="K328" i="19"/>
  <c r="I367" i="19"/>
  <c r="K367" i="19" s="1"/>
  <c r="K427" i="18"/>
  <c r="K430" i="18"/>
  <c r="K499" i="18"/>
  <c r="P45" i="19"/>
  <c r="N26" i="19"/>
  <c r="N16" i="19" s="1"/>
  <c r="L98" i="19"/>
  <c r="L96" i="19" s="1"/>
  <c r="K117" i="19"/>
  <c r="L122" i="19"/>
  <c r="K349" i="19"/>
  <c r="O404" i="19"/>
  <c r="K482" i="19"/>
  <c r="O535" i="19"/>
  <c r="K619" i="19"/>
  <c r="K635" i="19"/>
  <c r="K650" i="19"/>
  <c r="M292" i="20"/>
  <c r="P292" i="20" s="1"/>
  <c r="M312" i="20"/>
  <c r="P312" i="20" s="1"/>
  <c r="L314" i="20"/>
  <c r="O314" i="20" s="1"/>
  <c r="K422" i="20"/>
  <c r="O354" i="22"/>
  <c r="O439" i="22"/>
  <c r="K634" i="18"/>
  <c r="N32" i="20"/>
  <c r="N30" i="20" s="1"/>
  <c r="N34" i="20"/>
  <c r="N14" i="20" s="1"/>
  <c r="N31" i="20"/>
  <c r="N29" i="20" s="1"/>
  <c r="J340" i="1"/>
  <c r="O279" i="22"/>
  <c r="K612" i="18"/>
  <c r="K616" i="18"/>
  <c r="P43" i="20"/>
  <c r="N22" i="20"/>
  <c r="L254" i="20"/>
  <c r="O254" i="20" s="1"/>
  <c r="L294" i="20"/>
  <c r="O294" i="20" s="1"/>
  <c r="P45" i="22"/>
  <c r="M22" i="22"/>
  <c r="M12" i="22" s="1"/>
  <c r="L32" i="22"/>
  <c r="L30" i="22" s="1"/>
  <c r="O352" i="22"/>
  <c r="K630" i="18"/>
  <c r="K92" i="19"/>
  <c r="K111" i="19"/>
  <c r="O279" i="19"/>
  <c r="N33" i="19"/>
  <c r="N13" i="19" s="1"/>
  <c r="K416" i="19"/>
  <c r="K428" i="19"/>
  <c r="K449" i="19"/>
  <c r="K580" i="19"/>
  <c r="K613" i="19"/>
  <c r="K625" i="19"/>
  <c r="M55" i="20"/>
  <c r="M53" i="20" s="1"/>
  <c r="M222" i="20"/>
  <c r="O337" i="20"/>
  <c r="M118" i="21"/>
  <c r="P144" i="21"/>
  <c r="M142" i="21"/>
  <c r="P254" i="21"/>
  <c r="M252" i="21"/>
  <c r="M250" i="21" s="1"/>
  <c r="K623" i="19"/>
  <c r="K663" i="19"/>
  <c r="P45" i="20"/>
  <c r="N55" i="20"/>
  <c r="N53" i="20" s="1"/>
  <c r="K149" i="20"/>
  <c r="K158" i="20"/>
  <c r="I367" i="20"/>
  <c r="K367" i="20" s="1"/>
  <c r="K426" i="20"/>
  <c r="O597" i="20"/>
  <c r="N34" i="21"/>
  <c r="N14" i="21" s="1"/>
  <c r="K630" i="21"/>
  <c r="K173" i="22"/>
  <c r="K368" i="22"/>
  <c r="K626" i="20"/>
  <c r="K81" i="21"/>
  <c r="K88" i="21"/>
  <c r="K200" i="21"/>
  <c r="M220" i="21"/>
  <c r="K265" i="21"/>
  <c r="K422" i="21"/>
  <c r="K428" i="21"/>
  <c r="K595" i="21"/>
  <c r="O599" i="21"/>
  <c r="K633" i="21"/>
  <c r="K668" i="21"/>
  <c r="L70" i="22"/>
  <c r="L68" i="22" s="1"/>
  <c r="M120" i="22"/>
  <c r="K450" i="22"/>
  <c r="K533" i="22"/>
  <c r="N33" i="22"/>
  <c r="N13" i="22" s="1"/>
  <c r="K619" i="22"/>
  <c r="K620" i="22"/>
  <c r="K612" i="20"/>
  <c r="K624" i="20"/>
  <c r="K628" i="20"/>
  <c r="N331" i="21"/>
  <c r="N329" i="21" s="1"/>
  <c r="K368" i="21"/>
  <c r="K398" i="21"/>
  <c r="O401" i="21"/>
  <c r="O404" i="21"/>
  <c r="K423" i="21"/>
  <c r="K429" i="21"/>
  <c r="O437" i="21"/>
  <c r="O459" i="21"/>
  <c r="O533" i="21"/>
  <c r="K593" i="21"/>
  <c r="K618" i="21"/>
  <c r="K615" i="21"/>
  <c r="K631" i="21"/>
  <c r="L45" i="22"/>
  <c r="O45" i="22" s="1"/>
  <c r="L122" i="22"/>
  <c r="L120" i="22" s="1"/>
  <c r="L118" i="22" s="1"/>
  <c r="O118" i="22" s="1"/>
  <c r="M140" i="22"/>
  <c r="N331" i="22"/>
  <c r="N329" i="22" s="1"/>
  <c r="K573" i="22"/>
  <c r="K427" i="20"/>
  <c r="K86" i="21"/>
  <c r="K158" i="21"/>
  <c r="K219" i="21"/>
  <c r="M292" i="21"/>
  <c r="P292" i="21" s="1"/>
  <c r="L24" i="22"/>
  <c r="O24" i="22" s="1"/>
  <c r="O661" i="20"/>
  <c r="K665" i="20"/>
  <c r="P70" i="21"/>
  <c r="M96" i="21"/>
  <c r="N273" i="21"/>
  <c r="N271" i="21" s="1"/>
  <c r="K402" i="21"/>
  <c r="K421" i="21"/>
  <c r="K427" i="21"/>
  <c r="O457" i="21"/>
  <c r="L640" i="21"/>
  <c r="L638" i="21" s="1"/>
  <c r="N644" i="21"/>
  <c r="N640" i="21" s="1"/>
  <c r="N638" i="21" s="1"/>
  <c r="N636" i="21" s="1"/>
  <c r="O671" i="21"/>
  <c r="K149" i="22"/>
  <c r="N252" i="22"/>
  <c r="N250" i="22" s="1"/>
  <c r="K375" i="22"/>
  <c r="O564" i="22"/>
  <c r="K626" i="22"/>
  <c r="K630" i="22"/>
  <c r="O568" i="20"/>
  <c r="K573" i="20"/>
  <c r="K618" i="20"/>
  <c r="K634" i="20"/>
  <c r="N55" i="21"/>
  <c r="N53" i="21" s="1"/>
  <c r="P74" i="21"/>
  <c r="K87" i="21"/>
  <c r="L98" i="21"/>
  <c r="O98" i="21" s="1"/>
  <c r="N120" i="21"/>
  <c r="P120" i="21" s="1"/>
  <c r="K173" i="21"/>
  <c r="K235" i="21"/>
  <c r="P275" i="21"/>
  <c r="L333" i="21"/>
  <c r="L331" i="21" s="1"/>
  <c r="L329" i="21" s="1"/>
  <c r="K343" i="21"/>
  <c r="O349" i="21"/>
  <c r="O352" i="21"/>
  <c r="K377" i="21"/>
  <c r="O385" i="21"/>
  <c r="K449" i="21"/>
  <c r="K466" i="21"/>
  <c r="K481" i="21"/>
  <c r="K564" i="21"/>
  <c r="O582" i="21"/>
  <c r="O601" i="21"/>
  <c r="K621" i="21"/>
  <c r="K650" i="21"/>
  <c r="L23" i="22"/>
  <c r="O23" i="22" s="1"/>
  <c r="M96" i="22"/>
  <c r="P96" i="22" s="1"/>
  <c r="M312" i="22"/>
  <c r="P312" i="22" s="1"/>
  <c r="O349" i="22"/>
  <c r="N34" i="22"/>
  <c r="N14" i="22" s="1"/>
  <c r="K429" i="22"/>
  <c r="K435" i="22"/>
  <c r="K624" i="22"/>
  <c r="K628" i="22"/>
  <c r="N19" i="1"/>
  <c r="M19" i="1"/>
  <c r="P21" i="1"/>
  <c r="M11" i="1"/>
  <c r="O126" i="1"/>
  <c r="M28" i="1"/>
  <c r="P28" i="1" s="1"/>
  <c r="O25" i="1"/>
  <c r="L15" i="1"/>
  <c r="O15" i="1" s="1"/>
  <c r="O19" i="1"/>
  <c r="L331" i="4"/>
  <c r="O333" i="4"/>
  <c r="P33" i="8"/>
  <c r="M13" i="8"/>
  <c r="P13" i="8" s="1"/>
  <c r="M22" i="8"/>
  <c r="P224" i="8"/>
  <c r="M222" i="8"/>
  <c r="I80" i="1"/>
  <c r="I82" i="1"/>
  <c r="K82" i="1" s="1"/>
  <c r="I86" i="1"/>
  <c r="I88" i="1"/>
  <c r="M122" i="1"/>
  <c r="L315" i="1"/>
  <c r="M330" i="1"/>
  <c r="P330" i="1" s="1"/>
  <c r="J449" i="1"/>
  <c r="K449" i="1" s="1"/>
  <c r="J498" i="1"/>
  <c r="L533" i="1"/>
  <c r="O533" i="1" s="1"/>
  <c r="J564" i="1"/>
  <c r="L57" i="2"/>
  <c r="P98" i="2"/>
  <c r="K108" i="2"/>
  <c r="K111" i="2"/>
  <c r="K204" i="2"/>
  <c r="L31" i="2"/>
  <c r="O382" i="2"/>
  <c r="O385" i="2"/>
  <c r="L34" i="2"/>
  <c r="L671" i="1"/>
  <c r="O671" i="2"/>
  <c r="L640" i="2"/>
  <c r="L34" i="3"/>
  <c r="O49" i="3"/>
  <c r="L26" i="3"/>
  <c r="M120" i="3"/>
  <c r="P275" i="3"/>
  <c r="K450" i="3"/>
  <c r="K499" i="3"/>
  <c r="O74" i="4"/>
  <c r="P144" i="4"/>
  <c r="O314" i="4"/>
  <c r="L31" i="4"/>
  <c r="L11" i="4" s="1"/>
  <c r="O382" i="4"/>
  <c r="P11" i="6"/>
  <c r="M9" i="6"/>
  <c r="O95" i="6"/>
  <c r="M14" i="9"/>
  <c r="P14" i="9" s="1"/>
  <c r="P24" i="9"/>
  <c r="M30" i="1"/>
  <c r="P30" i="1" s="1"/>
  <c r="L276" i="1"/>
  <c r="J396" i="1"/>
  <c r="I419" i="1"/>
  <c r="I425" i="1"/>
  <c r="I431" i="1"/>
  <c r="K431" i="1" s="1"/>
  <c r="I455" i="1"/>
  <c r="L552" i="1"/>
  <c r="I591" i="1"/>
  <c r="I597" i="1"/>
  <c r="L15" i="2"/>
  <c r="O15" i="2" s="1"/>
  <c r="P19" i="2"/>
  <c r="L32" i="2"/>
  <c r="L24" i="2"/>
  <c r="O74" i="2"/>
  <c r="L26" i="2"/>
  <c r="N22" i="2"/>
  <c r="O258" i="2"/>
  <c r="N32" i="2"/>
  <c r="N30" i="2" s="1"/>
  <c r="O437" i="2"/>
  <c r="P70" i="3"/>
  <c r="P250" i="3"/>
  <c r="P330" i="3"/>
  <c r="N34" i="3"/>
  <c r="N14" i="3" s="1"/>
  <c r="L45" i="4"/>
  <c r="N26" i="4"/>
  <c r="N16" i="4" s="1"/>
  <c r="O67" i="4"/>
  <c r="O126" i="4"/>
  <c r="P141" i="4"/>
  <c r="M140" i="4"/>
  <c r="O21" i="5"/>
  <c r="L19" i="5"/>
  <c r="P29" i="5"/>
  <c r="M28" i="5"/>
  <c r="P28" i="5" s="1"/>
  <c r="P67" i="5"/>
  <c r="N68" i="5"/>
  <c r="N66" i="5" s="1"/>
  <c r="L254" i="5"/>
  <c r="L23" i="5"/>
  <c r="K618" i="5"/>
  <c r="K616" i="5"/>
  <c r="K614" i="5"/>
  <c r="K612" i="5"/>
  <c r="K617" i="5"/>
  <c r="K619" i="5"/>
  <c r="K611" i="5"/>
  <c r="K613" i="5"/>
  <c r="P314" i="6"/>
  <c r="M312" i="6"/>
  <c r="O126" i="3"/>
  <c r="I158" i="1"/>
  <c r="K158" i="1" s="1"/>
  <c r="I215" i="1"/>
  <c r="N221" i="1"/>
  <c r="K622" i="1"/>
  <c r="K624" i="1"/>
  <c r="I663" i="1"/>
  <c r="L19" i="2"/>
  <c r="P23" i="2"/>
  <c r="L45" i="2"/>
  <c r="L23" i="2"/>
  <c r="L98" i="2"/>
  <c r="N142" i="2"/>
  <c r="P54" i="3"/>
  <c r="N22" i="3"/>
  <c r="P144" i="3"/>
  <c r="P272" i="3"/>
  <c r="O311" i="3"/>
  <c r="N32" i="3"/>
  <c r="N30" i="3" s="1"/>
  <c r="L32" i="3"/>
  <c r="O437" i="3"/>
  <c r="L15" i="4"/>
  <c r="O15" i="4" s="1"/>
  <c r="L19" i="4"/>
  <c r="P70" i="4"/>
  <c r="M22" i="4"/>
  <c r="O119" i="4"/>
  <c r="O224" i="7"/>
  <c r="L222" i="7"/>
  <c r="P95" i="4"/>
  <c r="L122" i="8"/>
  <c r="L23" i="8"/>
  <c r="O406" i="21"/>
  <c r="L34" i="21"/>
  <c r="M15" i="1"/>
  <c r="P15" i="1" s="1"/>
  <c r="L54" i="1"/>
  <c r="I83" i="1"/>
  <c r="K83" i="1" s="1"/>
  <c r="J109" i="1"/>
  <c r="J111" i="1"/>
  <c r="K111" i="1" s="1"/>
  <c r="I201" i="1"/>
  <c r="M224" i="1"/>
  <c r="P224" i="1" s="1"/>
  <c r="I397" i="1"/>
  <c r="L536" i="1"/>
  <c r="N568" i="1"/>
  <c r="P54" i="2"/>
  <c r="M68" i="2"/>
  <c r="P95" i="2"/>
  <c r="O119" i="2"/>
  <c r="K235" i="2"/>
  <c r="M252" i="2"/>
  <c r="N292" i="2"/>
  <c r="O298" i="2"/>
  <c r="P314" i="2"/>
  <c r="N33" i="2"/>
  <c r="N13" i="2" s="1"/>
  <c r="K573" i="2"/>
  <c r="K628" i="2"/>
  <c r="K631" i="2"/>
  <c r="K634" i="2"/>
  <c r="O21" i="3"/>
  <c r="P29" i="3"/>
  <c r="P32" i="3"/>
  <c r="M41" i="3"/>
  <c r="P45" i="3"/>
  <c r="P141" i="3"/>
  <c r="L144" i="3"/>
  <c r="L23" i="3"/>
  <c r="K204" i="3"/>
  <c r="P252" i="3"/>
  <c r="N644" i="3"/>
  <c r="N640" i="3" s="1"/>
  <c r="N638" i="3" s="1"/>
  <c r="N636" i="3" s="1"/>
  <c r="L640" i="3"/>
  <c r="O665" i="3"/>
  <c r="J671" i="3"/>
  <c r="K671" i="3" s="1"/>
  <c r="N22" i="4"/>
  <c r="N33" i="4"/>
  <c r="N13" i="4" s="1"/>
  <c r="K618" i="7"/>
  <c r="K616" i="7"/>
  <c r="K614" i="7"/>
  <c r="K612" i="7"/>
  <c r="K619" i="7"/>
  <c r="K617" i="7"/>
  <c r="K615" i="7"/>
  <c r="K613" i="7"/>
  <c r="K611" i="7"/>
  <c r="O258" i="3"/>
  <c r="L252" i="3"/>
  <c r="O252" i="3" s="1"/>
  <c r="P330" i="4"/>
  <c r="P9" i="7"/>
  <c r="O314" i="21"/>
  <c r="L312" i="21"/>
  <c r="O312" i="21" s="1"/>
  <c r="L47" i="1"/>
  <c r="L123" i="1"/>
  <c r="N144" i="1"/>
  <c r="I324" i="1"/>
  <c r="I416" i="1"/>
  <c r="I422" i="1"/>
  <c r="I428" i="1"/>
  <c r="K428" i="1" s="1"/>
  <c r="L457" i="1"/>
  <c r="O457" i="1" s="1"/>
  <c r="L555" i="1"/>
  <c r="I592" i="1"/>
  <c r="K592" i="1" s="1"/>
  <c r="I594" i="1"/>
  <c r="K594" i="1" s="1"/>
  <c r="L597" i="1"/>
  <c r="L599" i="1"/>
  <c r="I649" i="1"/>
  <c r="P29" i="2"/>
  <c r="M28" i="2"/>
  <c r="P28" i="2" s="1"/>
  <c r="P70" i="2"/>
  <c r="N96" i="2"/>
  <c r="K110" i="2"/>
  <c r="K113" i="2"/>
  <c r="K176" i="2"/>
  <c r="K189" i="2"/>
  <c r="N310" i="2"/>
  <c r="O384" i="2"/>
  <c r="L33" i="2"/>
  <c r="O33" i="2" s="1"/>
  <c r="N644" i="2"/>
  <c r="N640" i="2" s="1"/>
  <c r="N638" i="2" s="1"/>
  <c r="N636" i="2" s="1"/>
  <c r="N665" i="1"/>
  <c r="O665" i="1" s="1"/>
  <c r="K671" i="2"/>
  <c r="I671" i="1"/>
  <c r="M9" i="3"/>
  <c r="P19" i="3"/>
  <c r="M312" i="3"/>
  <c r="K341" i="3"/>
  <c r="I367" i="3"/>
  <c r="K367" i="3" s="1"/>
  <c r="O438" i="3"/>
  <c r="L33" i="3"/>
  <c r="O33" i="3" s="1"/>
  <c r="K473" i="3"/>
  <c r="K619" i="3"/>
  <c r="K617" i="3"/>
  <c r="K615" i="3"/>
  <c r="K613" i="3"/>
  <c r="K611" i="3"/>
  <c r="K618" i="3"/>
  <c r="K616" i="3"/>
  <c r="K614" i="3"/>
  <c r="K612" i="3"/>
  <c r="K625" i="3"/>
  <c r="K623" i="3"/>
  <c r="K621" i="3"/>
  <c r="K626" i="3"/>
  <c r="K624" i="3"/>
  <c r="K622" i="3"/>
  <c r="K620" i="3"/>
  <c r="L32" i="4"/>
  <c r="P54" i="4"/>
  <c r="M53" i="4"/>
  <c r="M68" i="4"/>
  <c r="O384" i="4"/>
  <c r="L33" i="4"/>
  <c r="O33" i="4" s="1"/>
  <c r="O19" i="6"/>
  <c r="O224" i="6"/>
  <c r="L222" i="6"/>
  <c r="L23" i="7"/>
  <c r="L144" i="7"/>
  <c r="K611" i="2"/>
  <c r="K613" i="2"/>
  <c r="K615" i="2"/>
  <c r="K617" i="2"/>
  <c r="K619" i="2"/>
  <c r="K621" i="2"/>
  <c r="K623" i="2"/>
  <c r="K625" i="2"/>
  <c r="L34" i="4"/>
  <c r="O49" i="5"/>
  <c r="M49" i="5"/>
  <c r="M43" i="5" s="1"/>
  <c r="L26" i="5"/>
  <c r="N55" i="6"/>
  <c r="N53" i="6" s="1"/>
  <c r="N22" i="6"/>
  <c r="L24" i="6"/>
  <c r="L26" i="6"/>
  <c r="L31" i="6"/>
  <c r="O456" i="6"/>
  <c r="O21" i="7"/>
  <c r="L19" i="7"/>
  <c r="P67" i="7"/>
  <c r="N33" i="7"/>
  <c r="N13" i="7" s="1"/>
  <c r="L31" i="7"/>
  <c r="L11" i="7" s="1"/>
  <c r="O436" i="7"/>
  <c r="P42" i="8"/>
  <c r="O351" i="8"/>
  <c r="L31" i="8"/>
  <c r="L11" i="8" s="1"/>
  <c r="O354" i="8"/>
  <c r="L34" i="8"/>
  <c r="O119" i="9"/>
  <c r="M49" i="2"/>
  <c r="M43" i="2" s="1"/>
  <c r="P43" i="2" s="1"/>
  <c r="M14" i="4"/>
  <c r="P14" i="4" s="1"/>
  <c r="L26" i="4"/>
  <c r="M28" i="4"/>
  <c r="P28" i="4" s="1"/>
  <c r="M49" i="4"/>
  <c r="M43" i="4" s="1"/>
  <c r="K649" i="4"/>
  <c r="P24" i="5"/>
  <c r="M14" i="5"/>
  <c r="P14" i="5" s="1"/>
  <c r="K92" i="5"/>
  <c r="O95" i="5"/>
  <c r="O141" i="5"/>
  <c r="K200" i="5"/>
  <c r="P221" i="5"/>
  <c r="P291" i="5"/>
  <c r="K426" i="5"/>
  <c r="L31" i="5"/>
  <c r="O459" i="5"/>
  <c r="N19" i="6"/>
  <c r="N11" i="6"/>
  <c r="N9" i="6" s="1"/>
  <c r="P57" i="6"/>
  <c r="M22" i="6"/>
  <c r="P98" i="6"/>
  <c r="M250" i="6"/>
  <c r="P272" i="6"/>
  <c r="M271" i="6"/>
  <c r="L34" i="6"/>
  <c r="K370" i="6"/>
  <c r="K618" i="6"/>
  <c r="K631" i="6"/>
  <c r="O49" i="7"/>
  <c r="M49" i="7"/>
  <c r="M43" i="7" s="1"/>
  <c r="L26" i="7"/>
  <c r="M252" i="7"/>
  <c r="N31" i="7"/>
  <c r="N29" i="7" s="1"/>
  <c r="O19" i="8"/>
  <c r="N19" i="8"/>
  <c r="O102" i="8"/>
  <c r="L26" i="8"/>
  <c r="N312" i="8"/>
  <c r="N310" i="8" s="1"/>
  <c r="N22" i="9"/>
  <c r="P45" i="5"/>
  <c r="M102" i="5"/>
  <c r="O102" i="5"/>
  <c r="O330" i="5"/>
  <c r="M337" i="5"/>
  <c r="O337" i="5"/>
  <c r="O352" i="5"/>
  <c r="L32" i="5"/>
  <c r="P24" i="6"/>
  <c r="M14" i="6"/>
  <c r="P14" i="6" s="1"/>
  <c r="P42" i="6"/>
  <c r="P67" i="6"/>
  <c r="M66" i="6"/>
  <c r="M118" i="6"/>
  <c r="P118" i="6" s="1"/>
  <c r="P119" i="6"/>
  <c r="N26" i="7"/>
  <c r="N16" i="7" s="1"/>
  <c r="P272" i="7"/>
  <c r="M271" i="7"/>
  <c r="P271" i="7" s="1"/>
  <c r="O311" i="7"/>
  <c r="L292" i="8"/>
  <c r="O292" i="8" s="1"/>
  <c r="O298" i="8"/>
  <c r="O384" i="9"/>
  <c r="L33" i="9"/>
  <c r="O33" i="9" s="1"/>
  <c r="O437" i="9"/>
  <c r="N32" i="9"/>
  <c r="N30" i="9" s="1"/>
  <c r="K612" i="2"/>
  <c r="K614" i="2"/>
  <c r="K616" i="2"/>
  <c r="K620" i="2"/>
  <c r="K622" i="2"/>
  <c r="K624" i="2"/>
  <c r="L98" i="4"/>
  <c r="K626" i="4"/>
  <c r="K624" i="4"/>
  <c r="K622" i="4"/>
  <c r="K620" i="4"/>
  <c r="K663" i="4"/>
  <c r="M22" i="5"/>
  <c r="L34" i="5"/>
  <c r="N26" i="5"/>
  <c r="N16" i="5" s="1"/>
  <c r="L24" i="5"/>
  <c r="P119" i="5"/>
  <c r="M118" i="5"/>
  <c r="K173" i="5"/>
  <c r="I367" i="5"/>
  <c r="K367" i="5" s="1"/>
  <c r="K422" i="5"/>
  <c r="O436" i="5"/>
  <c r="O455" i="5"/>
  <c r="P31" i="6"/>
  <c r="M29" i="6"/>
  <c r="M53" i="6"/>
  <c r="P70" i="6"/>
  <c r="M96" i="6"/>
  <c r="O251" i="6"/>
  <c r="K398" i="6"/>
  <c r="O537" i="6"/>
  <c r="K663" i="6"/>
  <c r="P45" i="7"/>
  <c r="L24" i="7"/>
  <c r="O251" i="7"/>
  <c r="K345" i="7"/>
  <c r="N644" i="7"/>
  <c r="N640" i="7" s="1"/>
  <c r="N638" i="7" s="1"/>
  <c r="N636" i="7" s="1"/>
  <c r="O25" i="8"/>
  <c r="L15" i="8"/>
  <c r="O15" i="8" s="1"/>
  <c r="N26" i="8"/>
  <c r="N16" i="8" s="1"/>
  <c r="O661" i="8"/>
  <c r="L640" i="8"/>
  <c r="M331" i="9"/>
  <c r="M329" i="9" s="1"/>
  <c r="M26" i="9"/>
  <c r="P337" i="9"/>
  <c r="O49" i="10"/>
  <c r="M49" i="10"/>
  <c r="L26" i="10"/>
  <c r="K618" i="4"/>
  <c r="K616" i="4"/>
  <c r="K614" i="4"/>
  <c r="K612" i="4"/>
  <c r="K615" i="4"/>
  <c r="M11" i="5"/>
  <c r="O54" i="5"/>
  <c r="N55" i="5"/>
  <c r="N22" i="5"/>
  <c r="K117" i="5"/>
  <c r="O148" i="5"/>
  <c r="O380" i="5"/>
  <c r="K432" i="5"/>
  <c r="O566" i="5"/>
  <c r="N644" i="5"/>
  <c r="N640" i="5" s="1"/>
  <c r="N638" i="5" s="1"/>
  <c r="N636" i="5" s="1"/>
  <c r="L23" i="6"/>
  <c r="O25" i="6"/>
  <c r="L15" i="6"/>
  <c r="O15" i="6" s="1"/>
  <c r="L43" i="6"/>
  <c r="O54" i="6"/>
  <c r="K189" i="6"/>
  <c r="O311" i="6"/>
  <c r="K396" i="6"/>
  <c r="O439" i="6"/>
  <c r="L33" i="6"/>
  <c r="O33" i="6" s="1"/>
  <c r="O458" i="6"/>
  <c r="O535" i="6"/>
  <c r="P29" i="7"/>
  <c r="M28" i="7"/>
  <c r="P28" i="7" s="1"/>
  <c r="K343" i="7"/>
  <c r="O438" i="7"/>
  <c r="L33" i="7"/>
  <c r="O33" i="7" s="1"/>
  <c r="N32" i="7"/>
  <c r="N30" i="7" s="1"/>
  <c r="O566" i="7"/>
  <c r="P23" i="12"/>
  <c r="M13" i="12"/>
  <c r="P13" i="12" s="1"/>
  <c r="N15" i="12"/>
  <c r="N19" i="12"/>
  <c r="K612" i="6"/>
  <c r="K614" i="6"/>
  <c r="K616" i="6"/>
  <c r="K620" i="6"/>
  <c r="K622" i="6"/>
  <c r="K624" i="6"/>
  <c r="M14" i="7"/>
  <c r="P14" i="7" s="1"/>
  <c r="N22" i="7"/>
  <c r="O54" i="7"/>
  <c r="O95" i="7"/>
  <c r="P119" i="7"/>
  <c r="P9" i="8"/>
  <c r="L24" i="8"/>
  <c r="P29" i="8"/>
  <c r="L331" i="8"/>
  <c r="K381" i="8"/>
  <c r="L23" i="9"/>
  <c r="O70" i="9"/>
  <c r="L68" i="9"/>
  <c r="L24" i="9"/>
  <c r="L640" i="9"/>
  <c r="O648" i="9"/>
  <c r="M14" i="10"/>
  <c r="P14" i="10" s="1"/>
  <c r="O221" i="10"/>
  <c r="O601" i="10"/>
  <c r="L34" i="10"/>
  <c r="K626" i="11"/>
  <c r="K624" i="11"/>
  <c r="K622" i="11"/>
  <c r="K620" i="11"/>
  <c r="K621" i="11"/>
  <c r="K623" i="11"/>
  <c r="K625" i="11"/>
  <c r="O382" i="9"/>
  <c r="L31" i="9"/>
  <c r="O385" i="9"/>
  <c r="L34" i="9"/>
  <c r="N32" i="10"/>
  <c r="N30" i="10" s="1"/>
  <c r="O566" i="10"/>
  <c r="L33" i="11"/>
  <c r="O33" i="11" s="1"/>
  <c r="O567" i="11"/>
  <c r="K620" i="5"/>
  <c r="K622" i="5"/>
  <c r="K624" i="5"/>
  <c r="M43" i="6"/>
  <c r="N331" i="6"/>
  <c r="N329" i="6" s="1"/>
  <c r="M220" i="7"/>
  <c r="K380" i="8"/>
  <c r="M22" i="9"/>
  <c r="M55" i="9"/>
  <c r="L331" i="9"/>
  <c r="O333" i="9"/>
  <c r="N31" i="9"/>
  <c r="J651" i="9"/>
  <c r="P21" i="10"/>
  <c r="M11" i="10"/>
  <c r="M19" i="10"/>
  <c r="N43" i="10"/>
  <c r="N41" i="10" s="1"/>
  <c r="P314" i="10"/>
  <c r="M312" i="10"/>
  <c r="P312" i="10" s="1"/>
  <c r="O275" i="14"/>
  <c r="L273" i="14"/>
  <c r="M329" i="14"/>
  <c r="O385" i="14"/>
  <c r="L34" i="14"/>
  <c r="P57" i="8"/>
  <c r="N55" i="8"/>
  <c r="O383" i="9"/>
  <c r="L32" i="9"/>
  <c r="P67" i="10"/>
  <c r="M66" i="10"/>
  <c r="P272" i="10"/>
  <c r="M271" i="10"/>
  <c r="P311" i="10"/>
  <c r="N55" i="11"/>
  <c r="N26" i="11"/>
  <c r="N16" i="11" s="1"/>
  <c r="O272" i="11"/>
  <c r="O254" i="12"/>
  <c r="P141" i="14"/>
  <c r="M140" i="14"/>
  <c r="L15" i="7"/>
  <c r="O15" i="7" s="1"/>
  <c r="K620" i="7"/>
  <c r="K622" i="7"/>
  <c r="K624" i="7"/>
  <c r="M14" i="8"/>
  <c r="P14" i="8" s="1"/>
  <c r="N22" i="8"/>
  <c r="L33" i="8"/>
  <c r="O33" i="8" s="1"/>
  <c r="O385" i="8"/>
  <c r="M11" i="9"/>
  <c r="P21" i="9"/>
  <c r="P45" i="9"/>
  <c r="P57" i="9"/>
  <c r="P70" i="9"/>
  <c r="M252" i="9"/>
  <c r="P252" i="9" s="1"/>
  <c r="P272" i="9"/>
  <c r="O311" i="9"/>
  <c r="N331" i="9"/>
  <c r="N329" i="9" s="1"/>
  <c r="O439" i="9"/>
  <c r="N34" i="9"/>
  <c r="N14" i="9" s="1"/>
  <c r="N22" i="10"/>
  <c r="O251" i="10"/>
  <c r="O258" i="10"/>
  <c r="O291" i="10"/>
  <c r="O457" i="10"/>
  <c r="L32" i="10"/>
  <c r="P54" i="11"/>
  <c r="M53" i="11"/>
  <c r="O437" i="12"/>
  <c r="N32" i="12"/>
  <c r="O221" i="9"/>
  <c r="P251" i="9"/>
  <c r="O291" i="9"/>
  <c r="P311" i="9"/>
  <c r="K621" i="9"/>
  <c r="K623" i="9"/>
  <c r="K199" i="10"/>
  <c r="P251" i="10"/>
  <c r="K285" i="10"/>
  <c r="O382" i="10"/>
  <c r="L31" i="10"/>
  <c r="L11" i="10" s="1"/>
  <c r="K630" i="10"/>
  <c r="N22" i="11"/>
  <c r="P57" i="11"/>
  <c r="L224" i="11"/>
  <c r="L23" i="11"/>
  <c r="L34" i="11"/>
  <c r="O354" i="11"/>
  <c r="K401" i="11"/>
  <c r="O141" i="13"/>
  <c r="N19" i="14"/>
  <c r="M28" i="14"/>
  <c r="P28" i="14" s="1"/>
  <c r="P30" i="14"/>
  <c r="N31" i="15"/>
  <c r="K497" i="15"/>
  <c r="O228" i="19"/>
  <c r="L26" i="19"/>
  <c r="M43" i="8"/>
  <c r="P43" i="8" s="1"/>
  <c r="M337" i="8"/>
  <c r="O661" i="9"/>
  <c r="O21" i="10"/>
  <c r="L19" i="10"/>
  <c r="O42" i="10"/>
  <c r="P45" i="10"/>
  <c r="N26" i="10"/>
  <c r="N16" i="10" s="1"/>
  <c r="K138" i="10"/>
  <c r="L312" i="10"/>
  <c r="O312" i="10" s="1"/>
  <c r="O318" i="10"/>
  <c r="N33" i="10"/>
  <c r="N13" i="10" s="1"/>
  <c r="K435" i="10"/>
  <c r="O67" i="11"/>
  <c r="L26" i="11"/>
  <c r="O74" i="11"/>
  <c r="L96" i="11"/>
  <c r="O96" i="11" s="1"/>
  <c r="O102" i="11"/>
  <c r="P24" i="12"/>
  <c r="M14" i="12"/>
  <c r="P14" i="12" s="1"/>
  <c r="N96" i="12"/>
  <c r="P102" i="12"/>
  <c r="O353" i="12"/>
  <c r="L33" i="12"/>
  <c r="O33" i="12" s="1"/>
  <c r="O650" i="12"/>
  <c r="O668" i="12"/>
  <c r="P23" i="13"/>
  <c r="M13" i="13"/>
  <c r="P13" i="13" s="1"/>
  <c r="P311" i="13"/>
  <c r="N312" i="13"/>
  <c r="N310" i="13" s="1"/>
  <c r="N644" i="13"/>
  <c r="N640" i="13" s="1"/>
  <c r="N638" i="13" s="1"/>
  <c r="N636" i="13" s="1"/>
  <c r="P45" i="14"/>
  <c r="P272" i="15"/>
  <c r="M271" i="15"/>
  <c r="P67" i="16"/>
  <c r="O671" i="10"/>
  <c r="L640" i="10"/>
  <c r="O25" i="11"/>
  <c r="L15" i="11"/>
  <c r="O15" i="11" s="1"/>
  <c r="P95" i="11"/>
  <c r="N331" i="11"/>
  <c r="P337" i="11"/>
  <c r="N32" i="11"/>
  <c r="N30" i="11" s="1"/>
  <c r="O102" i="12"/>
  <c r="K229" i="12"/>
  <c r="O272" i="12"/>
  <c r="L31" i="12"/>
  <c r="L11" i="12" s="1"/>
  <c r="O351" i="12"/>
  <c r="O385" i="12"/>
  <c r="L34" i="12"/>
  <c r="K419" i="12"/>
  <c r="K431" i="12"/>
  <c r="K455" i="12"/>
  <c r="O649" i="12"/>
  <c r="O21" i="13"/>
  <c r="L19" i="13"/>
  <c r="O298" i="13"/>
  <c r="N43" i="14"/>
  <c r="N41" i="14" s="1"/>
  <c r="P144" i="16"/>
  <c r="M142" i="16"/>
  <c r="M140" i="16" s="1"/>
  <c r="M30" i="9"/>
  <c r="K618" i="10"/>
  <c r="K616" i="10"/>
  <c r="K614" i="10"/>
  <c r="K612" i="10"/>
  <c r="K619" i="10"/>
  <c r="K617" i="10"/>
  <c r="K615" i="10"/>
  <c r="K613" i="10"/>
  <c r="K611" i="10"/>
  <c r="L19" i="11"/>
  <c r="N19" i="11"/>
  <c r="P25" i="11"/>
  <c r="M15" i="11"/>
  <c r="P15" i="11" s="1"/>
  <c r="P32" i="11"/>
  <c r="M30" i="11"/>
  <c r="P30" i="11" s="1"/>
  <c r="P70" i="11"/>
  <c r="M22" i="11"/>
  <c r="P31" i="12"/>
  <c r="M29" i="12"/>
  <c r="L32" i="12"/>
  <c r="O383" i="12"/>
  <c r="L640" i="12"/>
  <c r="O648" i="12"/>
  <c r="L23" i="13"/>
  <c r="L57" i="13"/>
  <c r="I367" i="13"/>
  <c r="K367" i="13" s="1"/>
  <c r="O19" i="14"/>
  <c r="N34" i="15"/>
  <c r="O385" i="15"/>
  <c r="K634" i="9"/>
  <c r="M22" i="10"/>
  <c r="L23" i="10"/>
  <c r="L57" i="10"/>
  <c r="N68" i="10"/>
  <c r="N66" i="10" s="1"/>
  <c r="K158" i="10"/>
  <c r="K213" i="10"/>
  <c r="K573" i="10"/>
  <c r="K632" i="10"/>
  <c r="N644" i="10"/>
  <c r="N640" i="10" s="1"/>
  <c r="N638" i="10" s="1"/>
  <c r="N636" i="10" s="1"/>
  <c r="M19" i="11"/>
  <c r="M41" i="11"/>
  <c r="M96" i="11"/>
  <c r="P96" i="11" s="1"/>
  <c r="M118" i="11"/>
  <c r="P118" i="11" s="1"/>
  <c r="O404" i="11"/>
  <c r="K464" i="11"/>
  <c r="K547" i="11"/>
  <c r="M11" i="12"/>
  <c r="M118" i="12"/>
  <c r="N120" i="12"/>
  <c r="K249" i="12"/>
  <c r="P275" i="12"/>
  <c r="M22" i="12"/>
  <c r="K381" i="12"/>
  <c r="K427" i="12"/>
  <c r="K619" i="12"/>
  <c r="K617" i="12"/>
  <c r="K615" i="12"/>
  <c r="K613" i="12"/>
  <c r="K611" i="12"/>
  <c r="O651" i="12"/>
  <c r="P45" i="13"/>
  <c r="M43" i="13"/>
  <c r="P142" i="13"/>
  <c r="O144" i="13"/>
  <c r="L142" i="13"/>
  <c r="O142" i="13" s="1"/>
  <c r="N22" i="13"/>
  <c r="N222" i="13"/>
  <c r="O49" i="15"/>
  <c r="L26" i="15"/>
  <c r="N19" i="16"/>
  <c r="P9" i="13"/>
  <c r="P29" i="13"/>
  <c r="M28" i="13"/>
  <c r="P28" i="13" s="1"/>
  <c r="K619" i="13"/>
  <c r="K617" i="13"/>
  <c r="K615" i="13"/>
  <c r="K613" i="13"/>
  <c r="K611" i="13"/>
  <c r="P42" i="14"/>
  <c r="L23" i="14"/>
  <c r="N32" i="14"/>
  <c r="N30" i="14" s="1"/>
  <c r="P23" i="15"/>
  <c r="M13" i="15"/>
  <c r="P13" i="15" s="1"/>
  <c r="N26" i="15"/>
  <c r="M250" i="15"/>
  <c r="O54" i="16"/>
  <c r="M220" i="10"/>
  <c r="M66" i="11"/>
  <c r="P66" i="11" s="1"/>
  <c r="K612" i="11"/>
  <c r="K614" i="11"/>
  <c r="K616" i="11"/>
  <c r="L26" i="12"/>
  <c r="M43" i="12"/>
  <c r="M271" i="12"/>
  <c r="P271" i="12" s="1"/>
  <c r="K621" i="12"/>
  <c r="K623" i="12"/>
  <c r="L24" i="13"/>
  <c r="O98" i="13"/>
  <c r="L96" i="13"/>
  <c r="O96" i="13" s="1"/>
  <c r="O228" i="13"/>
  <c r="P291" i="13"/>
  <c r="O330" i="13"/>
  <c r="O337" i="13"/>
  <c r="M337" i="13"/>
  <c r="O353" i="13"/>
  <c r="L33" i="13"/>
  <c r="O33" i="13" s="1"/>
  <c r="K618" i="13"/>
  <c r="L640" i="13"/>
  <c r="O648" i="13"/>
  <c r="L33" i="14"/>
  <c r="O33" i="14" s="1"/>
  <c r="L24" i="14"/>
  <c r="O119" i="14"/>
  <c r="P333" i="14"/>
  <c r="M22" i="14"/>
  <c r="O565" i="14"/>
  <c r="L31" i="14"/>
  <c r="L11" i="14" s="1"/>
  <c r="P31" i="15"/>
  <c r="M11" i="15"/>
  <c r="M29" i="15"/>
  <c r="P122" i="15"/>
  <c r="M120" i="15"/>
  <c r="P120" i="15" s="1"/>
  <c r="O333" i="15"/>
  <c r="N32" i="15"/>
  <c r="N30" i="15" s="1"/>
  <c r="M140" i="10"/>
  <c r="M9" i="11"/>
  <c r="M29" i="11"/>
  <c r="L19" i="12"/>
  <c r="M310" i="12"/>
  <c r="P310" i="12" s="1"/>
  <c r="O49" i="13"/>
  <c r="L26" i="13"/>
  <c r="N26" i="13"/>
  <c r="N16" i="13" s="1"/>
  <c r="N33" i="13"/>
  <c r="N13" i="13" s="1"/>
  <c r="K450" i="13"/>
  <c r="K616" i="13"/>
  <c r="O668" i="13"/>
  <c r="O25" i="14"/>
  <c r="L15" i="14"/>
  <c r="O15" i="14" s="1"/>
  <c r="M118" i="14"/>
  <c r="P118" i="14" s="1"/>
  <c r="P119" i="14"/>
  <c r="N331" i="14"/>
  <c r="K564" i="14"/>
  <c r="O665" i="14"/>
  <c r="K164" i="15"/>
  <c r="P19" i="16"/>
  <c r="P291" i="16"/>
  <c r="L26" i="17"/>
  <c r="O74" i="17"/>
  <c r="M74" i="17"/>
  <c r="M68" i="17" s="1"/>
  <c r="K620" i="10"/>
  <c r="K622" i="10"/>
  <c r="K624" i="10"/>
  <c r="M14" i="11"/>
  <c r="P14" i="11" s="1"/>
  <c r="P221" i="13"/>
  <c r="M220" i="13"/>
  <c r="P224" i="13"/>
  <c r="L31" i="13"/>
  <c r="O351" i="13"/>
  <c r="N32" i="13"/>
  <c r="N30" i="13" s="1"/>
  <c r="K481" i="13"/>
  <c r="K499" i="13"/>
  <c r="L32" i="13"/>
  <c r="O566" i="13"/>
  <c r="K614" i="13"/>
  <c r="P21" i="14"/>
  <c r="M11" i="14"/>
  <c r="M19" i="14"/>
  <c r="O49" i="14"/>
  <c r="L57" i="14"/>
  <c r="K200" i="14"/>
  <c r="P221" i="14"/>
  <c r="O437" i="14"/>
  <c r="K482" i="14"/>
  <c r="L45" i="15"/>
  <c r="L23" i="15"/>
  <c r="L57" i="15"/>
  <c r="P144" i="14"/>
  <c r="K173" i="14"/>
  <c r="K626" i="14"/>
  <c r="K624" i="14"/>
  <c r="K622" i="14"/>
  <c r="K620" i="14"/>
  <c r="K633" i="14"/>
  <c r="P24" i="15"/>
  <c r="M14" i="15"/>
  <c r="P14" i="15" s="1"/>
  <c r="N120" i="15"/>
  <c r="N118" i="15" s="1"/>
  <c r="P144" i="15"/>
  <c r="P254" i="15"/>
  <c r="O330" i="15"/>
  <c r="K381" i="15"/>
  <c r="P54" i="16"/>
  <c r="L26" i="16"/>
  <c r="O74" i="16"/>
  <c r="K92" i="16"/>
  <c r="O95" i="16"/>
  <c r="O102" i="16"/>
  <c r="M102" i="16"/>
  <c r="K618" i="16"/>
  <c r="K616" i="16"/>
  <c r="K614" i="16"/>
  <c r="K612" i="16"/>
  <c r="K619" i="16"/>
  <c r="K611" i="16"/>
  <c r="K613" i="16"/>
  <c r="P45" i="15"/>
  <c r="M43" i="15"/>
  <c r="N142" i="15"/>
  <c r="P142" i="15" s="1"/>
  <c r="N252" i="15"/>
  <c r="P291" i="15"/>
  <c r="N312" i="15"/>
  <c r="N310" i="15" s="1"/>
  <c r="K619" i="15"/>
  <c r="K617" i="15"/>
  <c r="K615" i="15"/>
  <c r="K613" i="15"/>
  <c r="K611" i="15"/>
  <c r="O25" i="16"/>
  <c r="L15" i="16"/>
  <c r="O15" i="16" s="1"/>
  <c r="L19" i="16"/>
  <c r="P33" i="16"/>
  <c r="M13" i="16"/>
  <c r="P13" i="16" s="1"/>
  <c r="M22" i="16"/>
  <c r="N68" i="16"/>
  <c r="N66" i="16" s="1"/>
  <c r="N26" i="16"/>
  <c r="N16" i="16" s="1"/>
  <c r="O404" i="16"/>
  <c r="L32" i="16"/>
  <c r="N55" i="14"/>
  <c r="K398" i="14"/>
  <c r="K629" i="14"/>
  <c r="N644" i="14"/>
  <c r="N640" i="14" s="1"/>
  <c r="N638" i="14" s="1"/>
  <c r="N636" i="14" s="1"/>
  <c r="M22" i="15"/>
  <c r="K328" i="15"/>
  <c r="L31" i="15"/>
  <c r="L11" i="15" s="1"/>
  <c r="K473" i="15"/>
  <c r="K618" i="15"/>
  <c r="N644" i="15"/>
  <c r="N640" i="15" s="1"/>
  <c r="N638" i="15" s="1"/>
  <c r="N636" i="15" s="1"/>
  <c r="P25" i="16"/>
  <c r="M15" i="16"/>
  <c r="P15" i="16" s="1"/>
  <c r="P70" i="16"/>
  <c r="M68" i="16"/>
  <c r="K397" i="16"/>
  <c r="P19" i="17"/>
  <c r="K396" i="14"/>
  <c r="O439" i="14"/>
  <c r="O537" i="14"/>
  <c r="O21" i="15"/>
  <c r="L19" i="15"/>
  <c r="N22" i="15"/>
  <c r="O119" i="15"/>
  <c r="P221" i="15"/>
  <c r="M220" i="15"/>
  <c r="P333" i="15"/>
  <c r="L32" i="15"/>
  <c r="K424" i="15"/>
  <c r="N33" i="15"/>
  <c r="N13" i="15" s="1"/>
  <c r="K616" i="15"/>
  <c r="P11" i="16"/>
  <c r="M9" i="16"/>
  <c r="P42" i="16"/>
  <c r="M41" i="16"/>
  <c r="O67" i="16"/>
  <c r="N31" i="16"/>
  <c r="N29" i="16" s="1"/>
  <c r="N28" i="16" s="1"/>
  <c r="O354" i="16"/>
  <c r="L34" i="16"/>
  <c r="L33" i="16"/>
  <c r="O33" i="16" s="1"/>
  <c r="O384" i="16"/>
  <c r="O67" i="17"/>
  <c r="P70" i="17"/>
  <c r="M22" i="17"/>
  <c r="O352" i="17"/>
  <c r="N32" i="17"/>
  <c r="N30" i="17" s="1"/>
  <c r="O21" i="18"/>
  <c r="L19" i="18"/>
  <c r="K612" i="14"/>
  <c r="K614" i="14"/>
  <c r="K616" i="14"/>
  <c r="K418" i="15"/>
  <c r="K430" i="15"/>
  <c r="O459" i="15"/>
  <c r="P31" i="16"/>
  <c r="M29" i="16"/>
  <c r="N22" i="16"/>
  <c r="P98" i="16"/>
  <c r="L331" i="16"/>
  <c r="O337" i="16"/>
  <c r="K416" i="16"/>
  <c r="K428" i="16"/>
  <c r="O457" i="16"/>
  <c r="O601" i="16"/>
  <c r="P32" i="17"/>
  <c r="M30" i="17"/>
  <c r="P30" i="17" s="1"/>
  <c r="P330" i="17"/>
  <c r="M329" i="17"/>
  <c r="L33" i="17"/>
  <c r="O33" i="17" s="1"/>
  <c r="O554" i="17"/>
  <c r="O70" i="19"/>
  <c r="L68" i="19"/>
  <c r="K215" i="15"/>
  <c r="K270" i="15"/>
  <c r="K416" i="15"/>
  <c r="K428" i="15"/>
  <c r="O457" i="15"/>
  <c r="O601" i="15"/>
  <c r="K200" i="16"/>
  <c r="P333" i="16"/>
  <c r="P337" i="16"/>
  <c r="O380" i="16"/>
  <c r="K426" i="16"/>
  <c r="O455" i="16"/>
  <c r="O599" i="16"/>
  <c r="P122" i="17"/>
  <c r="M120" i="17"/>
  <c r="N142" i="17"/>
  <c r="O552" i="17"/>
  <c r="L31" i="17"/>
  <c r="N26" i="18"/>
  <c r="N16" i="18" s="1"/>
  <c r="O337" i="18"/>
  <c r="M337" i="18"/>
  <c r="O534" i="18"/>
  <c r="L31" i="18"/>
  <c r="L11" i="18" s="1"/>
  <c r="O566" i="18"/>
  <c r="L32" i="18"/>
  <c r="O583" i="18"/>
  <c r="L33" i="18"/>
  <c r="K200" i="15"/>
  <c r="L312" i="15"/>
  <c r="O337" i="15"/>
  <c r="O380" i="15"/>
  <c r="K426" i="15"/>
  <c r="O455" i="15"/>
  <c r="O599" i="15"/>
  <c r="P24" i="16"/>
  <c r="M14" i="16"/>
  <c r="P14" i="16" s="1"/>
  <c r="P32" i="16"/>
  <c r="M30" i="16"/>
  <c r="P30" i="16" s="1"/>
  <c r="P119" i="16"/>
  <c r="K424" i="16"/>
  <c r="O597" i="16"/>
  <c r="O119" i="17"/>
  <c r="P45" i="18"/>
  <c r="M43" i="18"/>
  <c r="M22" i="18"/>
  <c r="O54" i="18"/>
  <c r="L68" i="18"/>
  <c r="O330" i="18"/>
  <c r="N55" i="19"/>
  <c r="N53" i="19" s="1"/>
  <c r="N22" i="19"/>
  <c r="P25" i="17"/>
  <c r="M15" i="17"/>
  <c r="P15" i="17" s="1"/>
  <c r="P141" i="17"/>
  <c r="N22" i="17"/>
  <c r="N19" i="19"/>
  <c r="P98" i="19"/>
  <c r="P19" i="20"/>
  <c r="L275" i="17"/>
  <c r="L23" i="17"/>
  <c r="N34" i="17"/>
  <c r="N14" i="17" s="1"/>
  <c r="O354" i="17"/>
  <c r="L34" i="17"/>
  <c r="O439" i="17"/>
  <c r="O665" i="17"/>
  <c r="N644" i="17"/>
  <c r="N640" i="17" s="1"/>
  <c r="L45" i="20"/>
  <c r="L23" i="20"/>
  <c r="P54" i="17"/>
  <c r="M53" i="17"/>
  <c r="P333" i="17"/>
  <c r="L32" i="17"/>
  <c r="O437" i="17"/>
  <c r="P29" i="18"/>
  <c r="M28" i="18"/>
  <c r="P28" i="18" s="1"/>
  <c r="O49" i="18"/>
  <c r="L26" i="18"/>
  <c r="O122" i="18"/>
  <c r="L120" i="18"/>
  <c r="N222" i="18"/>
  <c r="N220" i="18" s="1"/>
  <c r="N22" i="18"/>
  <c r="K369" i="18"/>
  <c r="I367" i="18"/>
  <c r="K367" i="18" s="1"/>
  <c r="N644" i="18"/>
  <c r="N640" i="18" s="1"/>
  <c r="N638" i="18" s="1"/>
  <c r="N636" i="18" s="1"/>
  <c r="O42" i="19"/>
  <c r="O19" i="19"/>
  <c r="P42" i="19"/>
  <c r="M41" i="19"/>
  <c r="P142" i="19"/>
  <c r="M140" i="19"/>
  <c r="P140" i="19" s="1"/>
  <c r="L331" i="19"/>
  <c r="O337" i="19"/>
  <c r="M337" i="19"/>
  <c r="P95" i="20"/>
  <c r="N55" i="18"/>
  <c r="N53" i="18" s="1"/>
  <c r="O298" i="18"/>
  <c r="K465" i="18"/>
  <c r="K614" i="18"/>
  <c r="L24" i="19"/>
  <c r="O141" i="19"/>
  <c r="P221" i="19"/>
  <c r="P224" i="19"/>
  <c r="K266" i="19"/>
  <c r="O330" i="19"/>
  <c r="N68" i="20"/>
  <c r="N66" i="20" s="1"/>
  <c r="N26" i="20"/>
  <c r="N16" i="20" s="1"/>
  <c r="O251" i="20"/>
  <c r="M9" i="17"/>
  <c r="M29" i="17"/>
  <c r="O648" i="17"/>
  <c r="M19" i="18"/>
  <c r="L222" i="18"/>
  <c r="O228" i="18"/>
  <c r="M53" i="19"/>
  <c r="O95" i="19"/>
  <c r="O298" i="19"/>
  <c r="P330" i="19"/>
  <c r="P25" i="20"/>
  <c r="M15" i="20"/>
  <c r="P15" i="20" s="1"/>
  <c r="P70" i="20"/>
  <c r="M22" i="20"/>
  <c r="M68" i="20"/>
  <c r="P68" i="20" s="1"/>
  <c r="L24" i="20"/>
  <c r="M14" i="17"/>
  <c r="P14" i="17" s="1"/>
  <c r="K611" i="17"/>
  <c r="K613" i="17"/>
  <c r="K615" i="17"/>
  <c r="K617" i="17"/>
  <c r="K621" i="17"/>
  <c r="K623" i="17"/>
  <c r="M11" i="18"/>
  <c r="K65" i="18"/>
  <c r="M142" i="18"/>
  <c r="P291" i="18"/>
  <c r="M290" i="18"/>
  <c r="P294" i="18"/>
  <c r="P314" i="18"/>
  <c r="K324" i="18"/>
  <c r="O347" i="18"/>
  <c r="O401" i="18"/>
  <c r="K473" i="18"/>
  <c r="K497" i="18"/>
  <c r="L640" i="18"/>
  <c r="O648" i="18"/>
  <c r="M13" i="19"/>
  <c r="P13" i="19" s="1"/>
  <c r="O25" i="19"/>
  <c r="L15" i="19"/>
  <c r="O15" i="19" s="1"/>
  <c r="O54" i="19"/>
  <c r="L23" i="19"/>
  <c r="O102" i="19"/>
  <c r="M102" i="19"/>
  <c r="M222" i="19"/>
  <c r="O354" i="19"/>
  <c r="L34" i="19"/>
  <c r="O34" i="19" s="1"/>
  <c r="O382" i="19"/>
  <c r="L31" i="19"/>
  <c r="L11" i="19" s="1"/>
  <c r="O67" i="20"/>
  <c r="L224" i="20"/>
  <c r="O311" i="20"/>
  <c r="M55" i="18"/>
  <c r="O141" i="18"/>
  <c r="P221" i="18"/>
  <c r="M220" i="18"/>
  <c r="P224" i="18"/>
  <c r="K345" i="18"/>
  <c r="O568" i="18"/>
  <c r="K619" i="18"/>
  <c r="K617" i="18"/>
  <c r="K615" i="18"/>
  <c r="K613" i="18"/>
  <c r="K611" i="18"/>
  <c r="P21" i="19"/>
  <c r="M11" i="19"/>
  <c r="M19" i="19"/>
  <c r="N43" i="19"/>
  <c r="N41" i="19" s="1"/>
  <c r="M22" i="19"/>
  <c r="P57" i="19"/>
  <c r="K133" i="19"/>
  <c r="P291" i="19"/>
  <c r="P67" i="20"/>
  <c r="L273" i="20"/>
  <c r="O279" i="20"/>
  <c r="O294" i="21"/>
  <c r="L292" i="21"/>
  <c r="M331" i="21"/>
  <c r="P337" i="21"/>
  <c r="M26" i="21"/>
  <c r="P333" i="19"/>
  <c r="O380" i="19"/>
  <c r="K426" i="19"/>
  <c r="L29" i="20"/>
  <c r="P272" i="20"/>
  <c r="M271" i="20"/>
  <c r="P271" i="20" s="1"/>
  <c r="L32" i="20"/>
  <c r="O383" i="20"/>
  <c r="K621" i="18"/>
  <c r="K623" i="18"/>
  <c r="K424" i="19"/>
  <c r="O459" i="19"/>
  <c r="O601" i="19"/>
  <c r="P24" i="20"/>
  <c r="M14" i="20"/>
  <c r="P14" i="20" s="1"/>
  <c r="P31" i="20"/>
  <c r="M29" i="20"/>
  <c r="O406" i="20"/>
  <c r="L24" i="21"/>
  <c r="L144" i="21"/>
  <c r="K422" i="19"/>
  <c r="O457" i="19"/>
  <c r="O599" i="19"/>
  <c r="P32" i="20"/>
  <c r="M30" i="20"/>
  <c r="P30" i="20" s="1"/>
  <c r="K189" i="20"/>
  <c r="K219" i="20"/>
  <c r="L23" i="21"/>
  <c r="L70" i="21"/>
  <c r="K432" i="19"/>
  <c r="O455" i="19"/>
  <c r="O597" i="19"/>
  <c r="L638" i="19"/>
  <c r="P11" i="20"/>
  <c r="M9" i="20"/>
  <c r="L26" i="20"/>
  <c r="O74" i="20"/>
  <c r="K235" i="20"/>
  <c r="M26" i="20"/>
  <c r="M331" i="20"/>
  <c r="L34" i="20"/>
  <c r="L15" i="20"/>
  <c r="O15" i="20" s="1"/>
  <c r="O401" i="20"/>
  <c r="O404" i="20"/>
  <c r="M28" i="21"/>
  <c r="P28" i="21" s="1"/>
  <c r="N26" i="21"/>
  <c r="N16" i="21" s="1"/>
  <c r="O49" i="21"/>
  <c r="P45" i="21"/>
  <c r="O258" i="21"/>
  <c r="K612" i="19"/>
  <c r="K614" i="19"/>
  <c r="K616" i="19"/>
  <c r="K620" i="19"/>
  <c r="K622" i="19"/>
  <c r="K624" i="19"/>
  <c r="K402" i="20"/>
  <c r="M22" i="21"/>
  <c r="P57" i="21"/>
  <c r="M55" i="21"/>
  <c r="O311" i="21"/>
  <c r="L640" i="20"/>
  <c r="O648" i="20"/>
  <c r="P21" i="21"/>
  <c r="M11" i="21"/>
  <c r="M19" i="21"/>
  <c r="O42" i="21"/>
  <c r="P272" i="21"/>
  <c r="M271" i="21"/>
  <c r="M41" i="21"/>
  <c r="O337" i="21"/>
  <c r="K611" i="20"/>
  <c r="K613" i="20"/>
  <c r="K615" i="20"/>
  <c r="K617" i="20"/>
  <c r="K621" i="20"/>
  <c r="K623" i="20"/>
  <c r="O251" i="21"/>
  <c r="M312" i="21"/>
  <c r="K340" i="21"/>
  <c r="M9" i="22"/>
  <c r="M29" i="22"/>
  <c r="P311" i="22"/>
  <c r="M331" i="22"/>
  <c r="P337" i="22"/>
  <c r="K612" i="21"/>
  <c r="K614" i="21"/>
  <c r="K616" i="21"/>
  <c r="K620" i="21"/>
  <c r="K622" i="21"/>
  <c r="K624" i="21"/>
  <c r="M14" i="22"/>
  <c r="P14" i="22" s="1"/>
  <c r="N22" i="22"/>
  <c r="L26" i="22"/>
  <c r="L33" i="22"/>
  <c r="O33" i="22" s="1"/>
  <c r="M43" i="22"/>
  <c r="M68" i="22"/>
  <c r="M13" i="22"/>
  <c r="P13" i="22" s="1"/>
  <c r="L19" i="22"/>
  <c r="M26" i="22"/>
  <c r="N68" i="22"/>
  <c r="N66" i="22" s="1"/>
  <c r="K199" i="22"/>
  <c r="M222" i="22"/>
  <c r="P222" i="22" s="1"/>
  <c r="O221" i="22"/>
  <c r="M292" i="22"/>
  <c r="L640" i="22"/>
  <c r="O648" i="22"/>
  <c r="P251" i="22"/>
  <c r="M250" i="22"/>
  <c r="P250" i="22" s="1"/>
  <c r="O291" i="22"/>
  <c r="O298" i="22"/>
  <c r="K427" i="22"/>
  <c r="O258" i="22"/>
  <c r="O318" i="22"/>
  <c r="K611" i="22"/>
  <c r="K613" i="22"/>
  <c r="K615" i="22"/>
  <c r="K617" i="22"/>
  <c r="K621" i="22"/>
  <c r="K623" i="22"/>
  <c r="N28" i="6" l="1"/>
  <c r="K381" i="1"/>
  <c r="L312" i="11"/>
  <c r="O312" i="11" s="1"/>
  <c r="N271" i="4"/>
  <c r="O98" i="22"/>
  <c r="P43" i="17"/>
  <c r="K340" i="1"/>
  <c r="L142" i="16"/>
  <c r="L140" i="16" s="1"/>
  <c r="P290" i="18"/>
  <c r="P68" i="7"/>
  <c r="L292" i="10"/>
  <c r="O292" i="10" s="1"/>
  <c r="L14" i="15"/>
  <c r="L55" i="6"/>
  <c r="L53" i="6" s="1"/>
  <c r="O53" i="6" s="1"/>
  <c r="K201" i="1"/>
  <c r="N53" i="22"/>
  <c r="P53" i="22" s="1"/>
  <c r="K473" i="1"/>
  <c r="K267" i="1"/>
  <c r="K85" i="1"/>
  <c r="O333" i="14"/>
  <c r="L68" i="4"/>
  <c r="O68" i="4" s="1"/>
  <c r="O275" i="16"/>
  <c r="O380" i="1"/>
  <c r="K426" i="1"/>
  <c r="L11" i="22"/>
  <c r="L9" i="22" s="1"/>
  <c r="P271" i="5"/>
  <c r="O599" i="1"/>
  <c r="L331" i="20"/>
  <c r="O331" i="20" s="1"/>
  <c r="L292" i="15"/>
  <c r="O292" i="15" s="1"/>
  <c r="L222" i="3"/>
  <c r="L220" i="3" s="1"/>
  <c r="O220" i="3" s="1"/>
  <c r="O331" i="15"/>
  <c r="L329" i="15"/>
  <c r="O329" i="15" s="1"/>
  <c r="O34" i="15"/>
  <c r="L142" i="22"/>
  <c r="L331" i="22"/>
  <c r="L329" i="22" s="1"/>
  <c r="O329" i="22" s="1"/>
  <c r="L252" i="9"/>
  <c r="O252" i="9" s="1"/>
  <c r="L142" i="4"/>
  <c r="O142" i="4" s="1"/>
  <c r="O638" i="7"/>
  <c r="L252" i="2"/>
  <c r="L250" i="2" s="1"/>
  <c r="O250" i="2" s="1"/>
  <c r="L55" i="5"/>
  <c r="L53" i="5" s="1"/>
  <c r="P43" i="18"/>
  <c r="N11" i="14"/>
  <c r="N9" i="14" s="1"/>
  <c r="P120" i="19"/>
  <c r="O331" i="19"/>
  <c r="L120" i="6"/>
  <c r="O120" i="6" s="1"/>
  <c r="N53" i="7"/>
  <c r="P53" i="7" s="1"/>
  <c r="P140" i="10"/>
  <c r="M271" i="11"/>
  <c r="P271" i="11" s="1"/>
  <c r="P43" i="6"/>
  <c r="P273" i="2"/>
  <c r="K86" i="1"/>
  <c r="K424" i="1"/>
  <c r="O102" i="1"/>
  <c r="K229" i="1"/>
  <c r="K343" i="1"/>
  <c r="K176" i="1"/>
  <c r="P118" i="19"/>
  <c r="K349" i="1"/>
  <c r="K465" i="1"/>
  <c r="O437" i="1"/>
  <c r="O292" i="17"/>
  <c r="M290" i="13"/>
  <c r="P290" i="13" s="1"/>
  <c r="O144" i="9"/>
  <c r="K84" i="1"/>
  <c r="O333" i="12"/>
  <c r="O314" i="5"/>
  <c r="N41" i="3"/>
  <c r="P41" i="3" s="1"/>
  <c r="L292" i="19"/>
  <c r="O292" i="19" s="1"/>
  <c r="L120" i="10"/>
  <c r="O120" i="10" s="1"/>
  <c r="O314" i="2"/>
  <c r="P102" i="4"/>
  <c r="L29" i="22"/>
  <c r="O29" i="22" s="1"/>
  <c r="N29" i="18"/>
  <c r="N28" i="18" s="1"/>
  <c r="O294" i="17"/>
  <c r="L252" i="21"/>
  <c r="L250" i="21" s="1"/>
  <c r="O250" i="21" s="1"/>
  <c r="N29" i="5"/>
  <c r="N28" i="5" s="1"/>
  <c r="L273" i="4"/>
  <c r="L271" i="4" s="1"/>
  <c r="O271" i="4" s="1"/>
  <c r="P222" i="20"/>
  <c r="N220" i="17"/>
  <c r="P220" i="17" s="1"/>
  <c r="O53" i="3"/>
  <c r="K591" i="1"/>
  <c r="K635" i="1"/>
  <c r="O98" i="19"/>
  <c r="O45" i="9"/>
  <c r="L55" i="16"/>
  <c r="O55" i="16" s="1"/>
  <c r="P252" i="12"/>
  <c r="O292" i="18"/>
  <c r="L43" i="17"/>
  <c r="O43" i="17" s="1"/>
  <c r="O298" i="1"/>
  <c r="P53" i="3"/>
  <c r="P55" i="3"/>
  <c r="L96" i="18"/>
  <c r="O96" i="18" s="1"/>
  <c r="O331" i="8"/>
  <c r="L68" i="5"/>
  <c r="L66" i="5" s="1"/>
  <c r="O45" i="19"/>
  <c r="P273" i="5"/>
  <c r="O333" i="2"/>
  <c r="K650" i="1"/>
  <c r="O57" i="22"/>
  <c r="K629" i="1"/>
  <c r="K380" i="1"/>
  <c r="K219" i="1"/>
  <c r="K270" i="1"/>
  <c r="O224" i="15"/>
  <c r="L252" i="10"/>
  <c r="O252" i="10" s="1"/>
  <c r="O555" i="1"/>
  <c r="K425" i="1"/>
  <c r="P222" i="21"/>
  <c r="L252" i="16"/>
  <c r="M271" i="14"/>
  <c r="P271" i="14" s="1"/>
  <c r="M271" i="9"/>
  <c r="P271" i="9" s="1"/>
  <c r="O401" i="1"/>
  <c r="K466" i="1"/>
  <c r="L120" i="21"/>
  <c r="O120" i="21" s="1"/>
  <c r="L120" i="15"/>
  <c r="O120" i="15" s="1"/>
  <c r="K597" i="1"/>
  <c r="K419" i="1"/>
  <c r="P220" i="21"/>
  <c r="L312" i="18"/>
  <c r="L310" i="18" s="1"/>
  <c r="O310" i="18" s="1"/>
  <c r="O275" i="15"/>
  <c r="L273" i="7"/>
  <c r="O273" i="7" s="1"/>
  <c r="K376" i="1"/>
  <c r="K665" i="1"/>
  <c r="L222" i="2"/>
  <c r="L220" i="2" s="1"/>
  <c r="O98" i="12"/>
  <c r="L142" i="20"/>
  <c r="O142" i="20" s="1"/>
  <c r="O294" i="18"/>
  <c r="O314" i="16"/>
  <c r="M290" i="8"/>
  <c r="P290" i="8" s="1"/>
  <c r="M26" i="14"/>
  <c r="P26" i="14" s="1"/>
  <c r="L96" i="8"/>
  <c r="O96" i="8" s="1"/>
  <c r="L96" i="9"/>
  <c r="L94" i="9" s="1"/>
  <c r="O94" i="9" s="1"/>
  <c r="L68" i="6"/>
  <c r="O68" i="6" s="1"/>
  <c r="K397" i="1"/>
  <c r="K396" i="1"/>
  <c r="O122" i="20"/>
  <c r="P292" i="12"/>
  <c r="P331" i="12"/>
  <c r="O70" i="7"/>
  <c r="K200" i="1"/>
  <c r="P120" i="20"/>
  <c r="O584" i="1"/>
  <c r="K372" i="1"/>
  <c r="K350" i="1"/>
  <c r="K64" i="1"/>
  <c r="O331" i="12"/>
  <c r="K88" i="1"/>
  <c r="M271" i="22"/>
  <c r="P271" i="22" s="1"/>
  <c r="K249" i="1"/>
  <c r="N55" i="1"/>
  <c r="N53" i="1" s="1"/>
  <c r="P53" i="1" s="1"/>
  <c r="L292" i="13"/>
  <c r="O292" i="13" s="1"/>
  <c r="L222" i="16"/>
  <c r="L220" i="16" s="1"/>
  <c r="O220" i="16" s="1"/>
  <c r="L142" i="12"/>
  <c r="L140" i="12" s="1"/>
  <c r="O140" i="12" s="1"/>
  <c r="L292" i="3"/>
  <c r="L290" i="3" s="1"/>
  <c r="O290" i="3" s="1"/>
  <c r="N12" i="21"/>
  <c r="N10" i="21" s="1"/>
  <c r="N8" i="21" s="1"/>
  <c r="O34" i="2"/>
  <c r="L55" i="21"/>
  <c r="L53" i="21" s="1"/>
  <c r="O53" i="21" s="1"/>
  <c r="O30" i="6"/>
  <c r="L55" i="18"/>
  <c r="L53" i="18" s="1"/>
  <c r="O53" i="18" s="1"/>
  <c r="M290" i="10"/>
  <c r="P290" i="10" s="1"/>
  <c r="P220" i="7"/>
  <c r="O43" i="5"/>
  <c r="K668" i="1"/>
  <c r="K304" i="1"/>
  <c r="O31" i="20"/>
  <c r="L142" i="18"/>
  <c r="O142" i="18" s="1"/>
  <c r="P331" i="16"/>
  <c r="O34" i="16"/>
  <c r="N66" i="14"/>
  <c r="P66" i="14" s="1"/>
  <c r="L638" i="11"/>
  <c r="L636" i="11" s="1"/>
  <c r="O636" i="11" s="1"/>
  <c r="L142" i="10"/>
  <c r="L140" i="10" s="1"/>
  <c r="O140" i="10" s="1"/>
  <c r="L68" i="2"/>
  <c r="L66" i="2" s="1"/>
  <c r="O66" i="2" s="1"/>
  <c r="L273" i="13"/>
  <c r="O273" i="13" s="1"/>
  <c r="L273" i="10"/>
  <c r="O273" i="10" s="1"/>
  <c r="O650" i="1"/>
  <c r="M94" i="20"/>
  <c r="P94" i="20" s="1"/>
  <c r="L55" i="12"/>
  <c r="L53" i="12" s="1"/>
  <c r="O53" i="12" s="1"/>
  <c r="O34" i="5"/>
  <c r="O314" i="7"/>
  <c r="O122" i="13"/>
  <c r="O314" i="19"/>
  <c r="M310" i="15"/>
  <c r="P310" i="15" s="1"/>
  <c r="O314" i="6"/>
  <c r="P118" i="4"/>
  <c r="O45" i="21"/>
  <c r="M250" i="18"/>
  <c r="P250" i="18" s="1"/>
  <c r="P142" i="14"/>
  <c r="O224" i="13"/>
  <c r="O55" i="4"/>
  <c r="K375" i="1"/>
  <c r="P312" i="18"/>
  <c r="O30" i="19"/>
  <c r="L68" i="17"/>
  <c r="O68" i="17" s="1"/>
  <c r="L9" i="11"/>
  <c r="O9" i="11" s="1"/>
  <c r="P273" i="19"/>
  <c r="P140" i="11"/>
  <c r="O34" i="6"/>
  <c r="K117" i="1"/>
  <c r="L222" i="4"/>
  <c r="L220" i="4" s="1"/>
  <c r="O220" i="4" s="1"/>
  <c r="L252" i="11"/>
  <c r="O252" i="11" s="1"/>
  <c r="K185" i="1"/>
  <c r="L252" i="22"/>
  <c r="O252" i="22" s="1"/>
  <c r="K289" i="1"/>
  <c r="M20" i="3"/>
  <c r="M18" i="3" s="1"/>
  <c r="O668" i="1"/>
  <c r="P66" i="19"/>
  <c r="K573" i="1"/>
  <c r="O271" i="15"/>
  <c r="J651" i="1"/>
  <c r="K651" i="1" s="1"/>
  <c r="O553" i="1"/>
  <c r="O354" i="1"/>
  <c r="K620" i="1"/>
  <c r="O649" i="1"/>
  <c r="O352" i="1"/>
  <c r="O140" i="8"/>
  <c r="O537" i="1"/>
  <c r="K108" i="1"/>
  <c r="O404" i="1"/>
  <c r="L14" i="10"/>
  <c r="O14" i="10" s="1"/>
  <c r="P66" i="6"/>
  <c r="K416" i="1"/>
  <c r="P331" i="3"/>
  <c r="M290" i="21"/>
  <c r="P290" i="21" s="1"/>
  <c r="K429" i="1"/>
  <c r="P273" i="17"/>
  <c r="L68" i="16"/>
  <c r="O68" i="16" s="1"/>
  <c r="O34" i="12"/>
  <c r="O122" i="14"/>
  <c r="O34" i="14"/>
  <c r="M68" i="3"/>
  <c r="M66" i="3" s="1"/>
  <c r="P66" i="3" s="1"/>
  <c r="P68" i="19"/>
  <c r="O144" i="8"/>
  <c r="P142" i="3"/>
  <c r="L55" i="8"/>
  <c r="L53" i="8" s="1"/>
  <c r="L222" i="9"/>
  <c r="O222" i="9" s="1"/>
  <c r="P102" i="2"/>
  <c r="K564" i="1"/>
  <c r="N66" i="9"/>
  <c r="P120" i="5"/>
  <c r="K199" i="1"/>
  <c r="O333" i="21"/>
  <c r="N118" i="13"/>
  <c r="P118" i="13" s="1"/>
  <c r="L96" i="17"/>
  <c r="O96" i="17" s="1"/>
  <c r="N220" i="2"/>
  <c r="P220" i="2" s="1"/>
  <c r="O120" i="13"/>
  <c r="L24" i="1"/>
  <c r="O24" i="1" s="1"/>
  <c r="P68" i="6"/>
  <c r="N11" i="10"/>
  <c r="N9" i="10" s="1"/>
  <c r="M66" i="18"/>
  <c r="P66" i="18" s="1"/>
  <c r="P68" i="18"/>
  <c r="O252" i="7"/>
  <c r="L250" i="7"/>
  <c r="O250" i="7" s="1"/>
  <c r="L292" i="12"/>
  <c r="O292" i="12" s="1"/>
  <c r="O43" i="9"/>
  <c r="M310" i="7"/>
  <c r="P310" i="7" s="1"/>
  <c r="L273" i="2"/>
  <c r="O273" i="2" s="1"/>
  <c r="O568" i="1"/>
  <c r="L292" i="2"/>
  <c r="L290" i="2" s="1"/>
  <c r="P74" i="18"/>
  <c r="P120" i="4"/>
  <c r="P140" i="20"/>
  <c r="K628" i="1"/>
  <c r="K402" i="1"/>
  <c r="K499" i="1"/>
  <c r="O122" i="22"/>
  <c r="O122" i="17"/>
  <c r="N41" i="9"/>
  <c r="P41" i="9" s="1"/>
  <c r="O45" i="3"/>
  <c r="L120" i="5"/>
  <c r="O120" i="5" s="1"/>
  <c r="L292" i="6"/>
  <c r="O292" i="6" s="1"/>
  <c r="O275" i="3"/>
  <c r="K663" i="1"/>
  <c r="N28" i="2"/>
  <c r="K455" i="1"/>
  <c r="L43" i="7"/>
  <c r="O43" i="7" s="1"/>
  <c r="K498" i="1"/>
  <c r="P273" i="15"/>
  <c r="O273" i="15"/>
  <c r="P312" i="14"/>
  <c r="N33" i="1"/>
  <c r="N13" i="1" s="1"/>
  <c r="L96" i="5"/>
  <c r="O96" i="5" s="1"/>
  <c r="O254" i="7"/>
  <c r="L120" i="4"/>
  <c r="O120" i="4" s="1"/>
  <c r="M271" i="17"/>
  <c r="P271" i="17" s="1"/>
  <c r="O142" i="8"/>
  <c r="K132" i="1"/>
  <c r="K265" i="1"/>
  <c r="P271" i="3"/>
  <c r="P45" i="1"/>
  <c r="M94" i="22"/>
  <c r="P94" i="22" s="1"/>
  <c r="L11" i="21"/>
  <c r="O11" i="21" s="1"/>
  <c r="N11" i="19"/>
  <c r="N9" i="19" s="1"/>
  <c r="P55" i="16"/>
  <c r="O333" i="17"/>
  <c r="M220" i="5"/>
  <c r="P220" i="5" s="1"/>
  <c r="L29" i="21"/>
  <c r="O29" i="21" s="1"/>
  <c r="K474" i="1"/>
  <c r="P98" i="1"/>
  <c r="K589" i="1"/>
  <c r="O435" i="1"/>
  <c r="M220" i="14"/>
  <c r="P220" i="14" s="1"/>
  <c r="O120" i="22"/>
  <c r="L273" i="9"/>
  <c r="O273" i="9" s="1"/>
  <c r="M118" i="16"/>
  <c r="P118" i="16" s="1"/>
  <c r="M290" i="15"/>
  <c r="P290" i="15" s="1"/>
  <c r="L96" i="16"/>
  <c r="O96" i="16" s="1"/>
  <c r="L43" i="13"/>
  <c r="O43" i="13" s="1"/>
  <c r="L68" i="11"/>
  <c r="O68" i="11" s="1"/>
  <c r="O333" i="6"/>
  <c r="K422" i="1"/>
  <c r="N11" i="2"/>
  <c r="N9" i="2" s="1"/>
  <c r="K80" i="1"/>
  <c r="L252" i="18"/>
  <c r="O252" i="18" s="1"/>
  <c r="L250" i="13"/>
  <c r="O250" i="13" s="1"/>
  <c r="L120" i="11"/>
  <c r="O120" i="11" s="1"/>
  <c r="K420" i="1"/>
  <c r="K173" i="1"/>
  <c r="N28" i="19"/>
  <c r="O661" i="1"/>
  <c r="K593" i="1"/>
  <c r="O252" i="12"/>
  <c r="O273" i="16"/>
  <c r="L271" i="16"/>
  <c r="O271" i="16" s="1"/>
  <c r="L22" i="21"/>
  <c r="O22" i="21" s="1"/>
  <c r="L312" i="9"/>
  <c r="O312" i="9" s="1"/>
  <c r="P273" i="3"/>
  <c r="P222" i="10"/>
  <c r="P273" i="8"/>
  <c r="P142" i="10"/>
  <c r="O640" i="7"/>
  <c r="P222" i="6"/>
  <c r="K418" i="1"/>
  <c r="K482" i="1"/>
  <c r="N43" i="1"/>
  <c r="N41" i="1" s="1"/>
  <c r="P122" i="1"/>
  <c r="L55" i="17"/>
  <c r="L53" i="17" s="1"/>
  <c r="O53" i="17" s="1"/>
  <c r="K633" i="1"/>
  <c r="L142" i="5"/>
  <c r="L140" i="5" s="1"/>
  <c r="O140" i="5" s="1"/>
  <c r="P252" i="21"/>
  <c r="O640" i="19"/>
  <c r="N28" i="17"/>
  <c r="O254" i="13"/>
  <c r="O224" i="12"/>
  <c r="L43" i="12"/>
  <c r="L41" i="12" s="1"/>
  <c r="L252" i="4"/>
  <c r="O252" i="4" s="1"/>
  <c r="P271" i="2"/>
  <c r="L273" i="22"/>
  <c r="L271" i="22" s="1"/>
  <c r="O271" i="22" s="1"/>
  <c r="L292" i="14"/>
  <c r="O292" i="14" s="1"/>
  <c r="L68" i="13"/>
  <c r="O68" i="13" s="1"/>
  <c r="L222" i="10"/>
  <c r="O222" i="10" s="1"/>
  <c r="O648" i="1"/>
  <c r="O455" i="1"/>
  <c r="L94" i="22"/>
  <c r="O94" i="22" s="1"/>
  <c r="O70" i="22"/>
  <c r="L273" i="21"/>
  <c r="O273" i="21" s="1"/>
  <c r="O57" i="19"/>
  <c r="N14" i="15"/>
  <c r="P271" i="15"/>
  <c r="O144" i="11"/>
  <c r="P74" i="3"/>
  <c r="L292" i="7"/>
  <c r="O292" i="7" s="1"/>
  <c r="P142" i="20"/>
  <c r="N11" i="17"/>
  <c r="N9" i="17" s="1"/>
  <c r="K266" i="1"/>
  <c r="J671" i="1"/>
  <c r="K671" i="1" s="1"/>
  <c r="K634" i="1"/>
  <c r="O551" i="1"/>
  <c r="O582" i="1"/>
  <c r="O651" i="1"/>
  <c r="K370" i="1"/>
  <c r="K464" i="1"/>
  <c r="P333" i="1"/>
  <c r="K481" i="1"/>
  <c r="O385" i="1"/>
  <c r="K632" i="1"/>
  <c r="O566" i="1"/>
  <c r="N271" i="10"/>
  <c r="P271" i="10" s="1"/>
  <c r="O34" i="20"/>
  <c r="P222" i="19"/>
  <c r="M94" i="17"/>
  <c r="P94" i="17" s="1"/>
  <c r="O331" i="14"/>
  <c r="K324" i="1"/>
  <c r="K215" i="1"/>
  <c r="L252" i="19"/>
  <c r="L250" i="19" s="1"/>
  <c r="O250" i="19" s="1"/>
  <c r="L96" i="20"/>
  <c r="P250" i="12"/>
  <c r="K81" i="1"/>
  <c r="K614" i="1"/>
  <c r="K551" i="1"/>
  <c r="O337" i="1"/>
  <c r="O349" i="1"/>
  <c r="K432" i="1"/>
  <c r="K204" i="1"/>
  <c r="K398" i="1"/>
  <c r="K328" i="1"/>
  <c r="K451" i="1"/>
  <c r="P331" i="15"/>
  <c r="K631" i="1"/>
  <c r="P120" i="17"/>
  <c r="O120" i="17"/>
  <c r="O26" i="14"/>
  <c r="O122" i="12"/>
  <c r="L222" i="19"/>
  <c r="L220" i="19" s="1"/>
  <c r="O220" i="19" s="1"/>
  <c r="P142" i="9"/>
  <c r="L55" i="7"/>
  <c r="O55" i="7" s="1"/>
  <c r="L43" i="10"/>
  <c r="L41" i="10" s="1"/>
  <c r="O41" i="10" s="1"/>
  <c r="O254" i="8"/>
  <c r="P43" i="7"/>
  <c r="P68" i="4"/>
  <c r="K109" i="1"/>
  <c r="O275" i="5"/>
  <c r="N250" i="6"/>
  <c r="P250" i="6" s="1"/>
  <c r="O333" i="18"/>
  <c r="O144" i="17"/>
  <c r="P22" i="13"/>
  <c r="O70" i="10"/>
  <c r="L142" i="19"/>
  <c r="O142" i="19" s="1"/>
  <c r="O98" i="3"/>
  <c r="N28" i="20"/>
  <c r="N26" i="1"/>
  <c r="N16" i="1" s="1"/>
  <c r="M118" i="7"/>
  <c r="P118" i="7" s="1"/>
  <c r="K306" i="1"/>
  <c r="P57" i="1"/>
  <c r="O640" i="4"/>
  <c r="M94" i="15"/>
  <c r="P94" i="15" s="1"/>
  <c r="L312" i="22"/>
  <c r="P222" i="16"/>
  <c r="L68" i="14"/>
  <c r="K401" i="1"/>
  <c r="L292" i="22"/>
  <c r="O292" i="22" s="1"/>
  <c r="N28" i="14"/>
  <c r="O66" i="10"/>
  <c r="O45" i="14"/>
  <c r="N20" i="14"/>
  <c r="N18" i="14" s="1"/>
  <c r="P96" i="8"/>
  <c r="O30" i="8"/>
  <c r="K649" i="1"/>
  <c r="O70" i="3"/>
  <c r="K430" i="1"/>
  <c r="L142" i="14"/>
  <c r="O142" i="14" s="1"/>
  <c r="L29" i="11"/>
  <c r="L28" i="11" s="1"/>
  <c r="L96" i="14"/>
  <c r="O96" i="14" s="1"/>
  <c r="P16" i="6"/>
  <c r="O55" i="3"/>
  <c r="L273" i="19"/>
  <c r="L271" i="19" s="1"/>
  <c r="O271" i="19" s="1"/>
  <c r="K648" i="1"/>
  <c r="K435" i="1"/>
  <c r="K164" i="1"/>
  <c r="M118" i="17"/>
  <c r="P118" i="17" s="1"/>
  <c r="L118" i="17"/>
  <c r="O118" i="17" s="1"/>
  <c r="O16" i="14"/>
  <c r="O31" i="11"/>
  <c r="P22" i="7"/>
  <c r="L331" i="5"/>
  <c r="O331" i="5" s="1"/>
  <c r="P55" i="2"/>
  <c r="P96" i="4"/>
  <c r="P68" i="21"/>
  <c r="L14" i="18"/>
  <c r="O14" i="18" s="1"/>
  <c r="K616" i="1"/>
  <c r="P142" i="11"/>
  <c r="O49" i="1"/>
  <c r="P312" i="16"/>
  <c r="M310" i="16"/>
  <c r="P310" i="16" s="1"/>
  <c r="P220" i="10"/>
  <c r="L310" i="6"/>
  <c r="O310" i="6" s="1"/>
  <c r="L68" i="8"/>
  <c r="L66" i="8" s="1"/>
  <c r="O66" i="8" s="1"/>
  <c r="P337" i="4"/>
  <c r="O640" i="16"/>
  <c r="P271" i="16"/>
  <c r="L292" i="4"/>
  <c r="L290" i="4" s="1"/>
  <c r="O290" i="4" s="1"/>
  <c r="P140" i="9"/>
  <c r="P271" i="19"/>
  <c r="N118" i="21"/>
  <c r="N37" i="21" s="1"/>
  <c r="M118" i="15"/>
  <c r="P118" i="15" s="1"/>
  <c r="P140" i="13"/>
  <c r="P26" i="12"/>
  <c r="N11" i="11"/>
  <c r="N9" i="11" s="1"/>
  <c r="O254" i="14"/>
  <c r="N29" i="21"/>
  <c r="N28" i="21" s="1"/>
  <c r="P55" i="10"/>
  <c r="K235" i="1"/>
  <c r="O96" i="12"/>
  <c r="O224" i="8"/>
  <c r="P53" i="10"/>
  <c r="P53" i="17"/>
  <c r="O329" i="12"/>
  <c r="N140" i="4"/>
  <c r="P140" i="4" s="1"/>
  <c r="O96" i="19"/>
  <c r="O32" i="19"/>
  <c r="P250" i="17"/>
  <c r="L222" i="14"/>
  <c r="O222" i="14" s="1"/>
  <c r="M290" i="9"/>
  <c r="P290" i="9" s="1"/>
  <c r="M290" i="6"/>
  <c r="P290" i="6" s="1"/>
  <c r="O53" i="4"/>
  <c r="P66" i="21"/>
  <c r="L55" i="11"/>
  <c r="L53" i="11" s="1"/>
  <c r="K216" i="1"/>
  <c r="O70" i="15"/>
  <c r="M250" i="20"/>
  <c r="P250" i="20" s="1"/>
  <c r="N28" i="11"/>
  <c r="N32" i="1"/>
  <c r="N30" i="1" s="1"/>
  <c r="O580" i="1"/>
  <c r="P68" i="17"/>
  <c r="M66" i="17"/>
  <c r="P66" i="17" s="1"/>
  <c r="P142" i="17"/>
  <c r="O55" i="6"/>
  <c r="O32" i="6"/>
  <c r="P55" i="6"/>
  <c r="M290" i="20"/>
  <c r="P290" i="20" s="1"/>
  <c r="M310" i="8"/>
  <c r="P310" i="8" s="1"/>
  <c r="L312" i="14"/>
  <c r="N11" i="7"/>
  <c r="N9" i="7" s="1"/>
  <c r="N28" i="4"/>
  <c r="L43" i="22"/>
  <c r="O43" i="22" s="1"/>
  <c r="O314" i="17"/>
  <c r="L118" i="14"/>
  <c r="O118" i="14" s="1"/>
  <c r="L250" i="12"/>
  <c r="O250" i="12" s="1"/>
  <c r="L310" i="11"/>
  <c r="O310" i="11" s="1"/>
  <c r="L41" i="9"/>
  <c r="K621" i="1"/>
  <c r="P294" i="1"/>
  <c r="K110" i="1"/>
  <c r="L22" i="9"/>
  <c r="O22" i="9" s="1"/>
  <c r="N31" i="1"/>
  <c r="N11" i="1" s="1"/>
  <c r="N9" i="1" s="1"/>
  <c r="P250" i="21"/>
  <c r="N11" i="20"/>
  <c r="N9" i="20" s="1"/>
  <c r="L22" i="19"/>
  <c r="L12" i="19" s="1"/>
  <c r="K149" i="1"/>
  <c r="P26" i="6"/>
  <c r="K369" i="1"/>
  <c r="I367" i="1"/>
  <c r="K367" i="1" s="1"/>
  <c r="L294" i="1"/>
  <c r="O294" i="1" s="1"/>
  <c r="P250" i="19"/>
  <c r="O252" i="6"/>
  <c r="L250" i="6"/>
  <c r="L312" i="20"/>
  <c r="O312" i="20" s="1"/>
  <c r="M220" i="6"/>
  <c r="P220" i="6" s="1"/>
  <c r="P140" i="3"/>
  <c r="P222" i="11"/>
  <c r="N11" i="3"/>
  <c r="N9" i="3" s="1"/>
  <c r="O144" i="2"/>
  <c r="M290" i="19"/>
  <c r="P290" i="19" s="1"/>
  <c r="P252" i="19"/>
  <c r="L292" i="20"/>
  <c r="O292" i="20" s="1"/>
  <c r="L43" i="16"/>
  <c r="O43" i="16" s="1"/>
  <c r="N140" i="15"/>
  <c r="P140" i="15" s="1"/>
  <c r="O254" i="17"/>
  <c r="L292" i="11"/>
  <c r="O292" i="11" s="1"/>
  <c r="L142" i="15"/>
  <c r="L140" i="15" s="1"/>
  <c r="M310" i="13"/>
  <c r="P310" i="13" s="1"/>
  <c r="P49" i="14"/>
  <c r="N53" i="11"/>
  <c r="P53" i="11" s="1"/>
  <c r="L312" i="12"/>
  <c r="N11" i="13"/>
  <c r="N9" i="13" s="1"/>
  <c r="L273" i="8"/>
  <c r="O273" i="8" s="1"/>
  <c r="P273" i="6"/>
  <c r="L22" i="6"/>
  <c r="O22" i="6" s="1"/>
  <c r="O45" i="5"/>
  <c r="L292" i="9"/>
  <c r="O292" i="9" s="1"/>
  <c r="L331" i="7"/>
  <c r="L273" i="6"/>
  <c r="L271" i="6" s="1"/>
  <c r="O271" i="6" s="1"/>
  <c r="N22" i="1"/>
  <c r="L312" i="3"/>
  <c r="O312" i="3" s="1"/>
  <c r="O68" i="3"/>
  <c r="N11" i="4"/>
  <c r="N9" i="4" s="1"/>
  <c r="L55" i="20"/>
  <c r="L53" i="20" s="1"/>
  <c r="O53" i="20" s="1"/>
  <c r="P220" i="11"/>
  <c r="M94" i="7"/>
  <c r="P94" i="7" s="1"/>
  <c r="M94" i="3"/>
  <c r="P94" i="3" s="1"/>
  <c r="P222" i="4"/>
  <c r="M220" i="4"/>
  <c r="P220" i="4" s="1"/>
  <c r="L22" i="18"/>
  <c r="L12" i="18" s="1"/>
  <c r="O222" i="15"/>
  <c r="O34" i="4"/>
  <c r="M66" i="5"/>
  <c r="P66" i="5" s="1"/>
  <c r="L14" i="22"/>
  <c r="O14" i="22" s="1"/>
  <c r="P43" i="21"/>
  <c r="L120" i="19"/>
  <c r="O120" i="19" s="1"/>
  <c r="L29" i="16"/>
  <c r="O29" i="16" s="1"/>
  <c r="N329" i="14"/>
  <c r="O329" i="14" s="1"/>
  <c r="M290" i="16"/>
  <c r="P290" i="16" s="1"/>
  <c r="O294" i="11"/>
  <c r="M290" i="7"/>
  <c r="P290" i="7" s="1"/>
  <c r="L638" i="5"/>
  <c r="L636" i="5" s="1"/>
  <c r="O636" i="5" s="1"/>
  <c r="L22" i="5"/>
  <c r="O22" i="5" s="1"/>
  <c r="O294" i="9"/>
  <c r="O34" i="8"/>
  <c r="M66" i="7"/>
  <c r="P66" i="7" s="1"/>
  <c r="O254" i="6"/>
  <c r="P310" i="2"/>
  <c r="L292" i="5"/>
  <c r="L290" i="5" s="1"/>
  <c r="P22" i="2"/>
  <c r="L120" i="3"/>
  <c r="O120" i="3" s="1"/>
  <c r="O333" i="3"/>
  <c r="P329" i="3"/>
  <c r="O122" i="2"/>
  <c r="O275" i="18"/>
  <c r="N220" i="15"/>
  <c r="P220" i="15" s="1"/>
  <c r="O34" i="13"/>
  <c r="P142" i="22"/>
  <c r="L22" i="16"/>
  <c r="O22" i="16" s="1"/>
  <c r="M310" i="22"/>
  <c r="P310" i="22" s="1"/>
  <c r="P271" i="21"/>
  <c r="O43" i="21"/>
  <c r="L222" i="21"/>
  <c r="O122" i="19"/>
  <c r="O31" i="16"/>
  <c r="L638" i="15"/>
  <c r="L636" i="15" s="1"/>
  <c r="O636" i="15" s="1"/>
  <c r="M250" i="11"/>
  <c r="P250" i="11" s="1"/>
  <c r="L273" i="11"/>
  <c r="O273" i="11" s="1"/>
  <c r="M310" i="9"/>
  <c r="P310" i="9" s="1"/>
  <c r="O314" i="8"/>
  <c r="L222" i="5"/>
  <c r="O222" i="5" s="1"/>
  <c r="L96" i="6"/>
  <c r="O96" i="6" s="1"/>
  <c r="N11" i="8"/>
  <c r="N9" i="8" s="1"/>
  <c r="L22" i="3"/>
  <c r="L12" i="3" s="1"/>
  <c r="P120" i="2"/>
  <c r="P55" i="4"/>
  <c r="P140" i="22"/>
  <c r="M94" i="18"/>
  <c r="P94" i="18" s="1"/>
  <c r="L96" i="15"/>
  <c r="L292" i="16"/>
  <c r="O292" i="16" s="1"/>
  <c r="K423" i="1"/>
  <c r="K612" i="1"/>
  <c r="L222" i="22"/>
  <c r="O222" i="22" s="1"/>
  <c r="O142" i="22"/>
  <c r="P273" i="21"/>
  <c r="L68" i="20"/>
  <c r="O68" i="20" s="1"/>
  <c r="O34" i="18"/>
  <c r="P55" i="5"/>
  <c r="P271" i="4"/>
  <c r="O597" i="1"/>
  <c r="L312" i="13"/>
  <c r="O312" i="13" s="1"/>
  <c r="N41" i="11"/>
  <c r="P41" i="11" s="1"/>
  <c r="P118" i="2"/>
  <c r="P41" i="17"/>
  <c r="P96" i="9"/>
  <c r="M94" i="9"/>
  <c r="P94" i="9" s="1"/>
  <c r="P220" i="18"/>
  <c r="L329" i="19"/>
  <c r="O329" i="19" s="1"/>
  <c r="L94" i="13"/>
  <c r="O94" i="13" s="1"/>
  <c r="P55" i="11"/>
  <c r="L310" i="7"/>
  <c r="O310" i="7" s="1"/>
  <c r="N12" i="20"/>
  <c r="N10" i="20" s="1"/>
  <c r="O312" i="5"/>
  <c r="O273" i="18"/>
  <c r="L271" i="18"/>
  <c r="O271" i="18" s="1"/>
  <c r="L222" i="17"/>
  <c r="O224" i="17"/>
  <c r="M290" i="3"/>
  <c r="P290" i="3" s="1"/>
  <c r="P292" i="3"/>
  <c r="L22" i="22"/>
  <c r="O22" i="22" s="1"/>
  <c r="M250" i="8"/>
  <c r="P250" i="8" s="1"/>
  <c r="P222" i="18"/>
  <c r="N29" i="22"/>
  <c r="N28" i="22" s="1"/>
  <c r="N11" i="22"/>
  <c r="N9" i="22" s="1"/>
  <c r="M66" i="20"/>
  <c r="P66" i="20" s="1"/>
  <c r="O34" i="17"/>
  <c r="O34" i="21"/>
  <c r="O34" i="7"/>
  <c r="O66" i="7"/>
  <c r="P292" i="14"/>
  <c r="M290" i="14"/>
  <c r="P290" i="14" s="1"/>
  <c r="M271" i="18"/>
  <c r="P271" i="18" s="1"/>
  <c r="P273" i="18"/>
  <c r="P68" i="12"/>
  <c r="M66" i="12"/>
  <c r="P66" i="12" s="1"/>
  <c r="P222" i="7"/>
  <c r="P43" i="4"/>
  <c r="M41" i="4"/>
  <c r="P41" i="4" s="1"/>
  <c r="O222" i="12"/>
  <c r="L220" i="12"/>
  <c r="O220" i="12" s="1"/>
  <c r="M118" i="9"/>
  <c r="P118" i="9" s="1"/>
  <c r="P120" i="9"/>
  <c r="P16" i="12"/>
  <c r="P292" i="11"/>
  <c r="M290" i="11"/>
  <c r="P290" i="11" s="1"/>
  <c r="O26" i="9"/>
  <c r="L16" i="9"/>
  <c r="O16" i="9" s="1"/>
  <c r="O122" i="7"/>
  <c r="L120" i="7"/>
  <c r="P142" i="5"/>
  <c r="M140" i="5"/>
  <c r="P140" i="5" s="1"/>
  <c r="P120" i="22"/>
  <c r="M118" i="22"/>
  <c r="P118" i="22" s="1"/>
  <c r="O30" i="22"/>
  <c r="P55" i="20"/>
  <c r="O16" i="21"/>
  <c r="N20" i="20"/>
  <c r="N18" i="20" s="1"/>
  <c r="M310" i="20"/>
  <c r="P310" i="20" s="1"/>
  <c r="L290" i="18"/>
  <c r="O290" i="18" s="1"/>
  <c r="N140" i="17"/>
  <c r="P140" i="17" s="1"/>
  <c r="N140" i="16"/>
  <c r="L638" i="16"/>
  <c r="O638" i="16" s="1"/>
  <c r="L271" i="12"/>
  <c r="O271" i="12" s="1"/>
  <c r="L220" i="8"/>
  <c r="O220" i="8" s="1"/>
  <c r="O32" i="8"/>
  <c r="O45" i="8"/>
  <c r="O329" i="21"/>
  <c r="P142" i="21"/>
  <c r="M140" i="21"/>
  <c r="P140" i="21" s="1"/>
  <c r="O32" i="22"/>
  <c r="L118" i="20"/>
  <c r="O118" i="20" s="1"/>
  <c r="O120" i="20"/>
  <c r="O45" i="18"/>
  <c r="L43" i="18"/>
  <c r="M66" i="15"/>
  <c r="P66" i="15" s="1"/>
  <c r="P68" i="15"/>
  <c r="O120" i="16"/>
  <c r="L118" i="16"/>
  <c r="O118" i="16" s="1"/>
  <c r="M94" i="14"/>
  <c r="P94" i="14" s="1"/>
  <c r="P96" i="14"/>
  <c r="P312" i="17"/>
  <c r="M310" i="17"/>
  <c r="P310" i="17" s="1"/>
  <c r="N20" i="12"/>
  <c r="N18" i="12" s="1"/>
  <c r="M53" i="13"/>
  <c r="P53" i="13" s="1"/>
  <c r="P55" i="13"/>
  <c r="P55" i="12"/>
  <c r="N28" i="8"/>
  <c r="P252" i="16"/>
  <c r="M250" i="16"/>
  <c r="P250" i="16" s="1"/>
  <c r="P142" i="6"/>
  <c r="M140" i="6"/>
  <c r="P140" i="6" s="1"/>
  <c r="P142" i="7"/>
  <c r="M140" i="7"/>
  <c r="P140" i="7" s="1"/>
  <c r="P142" i="8"/>
  <c r="M140" i="8"/>
  <c r="P140" i="8" s="1"/>
  <c r="P222" i="9"/>
  <c r="M220" i="9"/>
  <c r="P220" i="9" s="1"/>
  <c r="O535" i="1"/>
  <c r="L140" i="22"/>
  <c r="O140" i="22" s="1"/>
  <c r="L252" i="20"/>
  <c r="O252" i="20" s="1"/>
  <c r="L22" i="11"/>
  <c r="O22" i="11" s="1"/>
  <c r="M310" i="10"/>
  <c r="P310" i="10" s="1"/>
  <c r="P26" i="11"/>
  <c r="L22" i="12"/>
  <c r="L20" i="12" s="1"/>
  <c r="M94" i="4"/>
  <c r="P94" i="4" s="1"/>
  <c r="O31" i="3"/>
  <c r="L333" i="1"/>
  <c r="O333" i="1" s="1"/>
  <c r="O640" i="21"/>
  <c r="M220" i="20"/>
  <c r="P220" i="20" s="1"/>
  <c r="N329" i="17"/>
  <c r="P329" i="17" s="1"/>
  <c r="P292" i="18"/>
  <c r="M250" i="14"/>
  <c r="P250" i="14" s="1"/>
  <c r="P252" i="14"/>
  <c r="N29" i="12"/>
  <c r="N11" i="12"/>
  <c r="N9" i="12" s="1"/>
  <c r="L142" i="6"/>
  <c r="O144" i="6"/>
  <c r="O68" i="12"/>
  <c r="L66" i="12"/>
  <c r="O66" i="12" s="1"/>
  <c r="P142" i="12"/>
  <c r="M140" i="12"/>
  <c r="P140" i="12" s="1"/>
  <c r="N310" i="5"/>
  <c r="P310" i="5" s="1"/>
  <c r="L41" i="5"/>
  <c r="O41" i="5" s="1"/>
  <c r="L310" i="21"/>
  <c r="O310" i="21" s="1"/>
  <c r="L96" i="21"/>
  <c r="O96" i="21" s="1"/>
  <c r="L252" i="15"/>
  <c r="L250" i="15" s="1"/>
  <c r="P68" i="16"/>
  <c r="P53" i="16"/>
  <c r="N120" i="1"/>
  <c r="L43" i="11"/>
  <c r="O43" i="11" s="1"/>
  <c r="O34" i="11"/>
  <c r="O68" i="7"/>
  <c r="M66" i="4"/>
  <c r="P66" i="4" s="1"/>
  <c r="L11" i="3"/>
  <c r="L9" i="3" s="1"/>
  <c r="M94" i="21"/>
  <c r="P94" i="21" s="1"/>
  <c r="P96" i="21"/>
  <c r="P120" i="18"/>
  <c r="M118" i="18"/>
  <c r="P118" i="18" s="1"/>
  <c r="M53" i="15"/>
  <c r="P53" i="15" s="1"/>
  <c r="P55" i="15"/>
  <c r="P252" i="13"/>
  <c r="M250" i="13"/>
  <c r="P250" i="13" s="1"/>
  <c r="P96" i="10"/>
  <c r="M94" i="10"/>
  <c r="P94" i="10" s="1"/>
  <c r="P68" i="8"/>
  <c r="M66" i="8"/>
  <c r="P66" i="8" s="1"/>
  <c r="P331" i="7"/>
  <c r="M329" i="7"/>
  <c r="P329" i="7" s="1"/>
  <c r="M310" i="4"/>
  <c r="P310" i="4" s="1"/>
  <c r="P312" i="4"/>
  <c r="M250" i="4"/>
  <c r="P250" i="4" s="1"/>
  <c r="P252" i="4"/>
  <c r="P53" i="20"/>
  <c r="O331" i="18"/>
  <c r="M250" i="10"/>
  <c r="P250" i="10" s="1"/>
  <c r="O122" i="9"/>
  <c r="O34" i="10"/>
  <c r="L23" i="1"/>
  <c r="O23" i="1" s="1"/>
  <c r="L250" i="3"/>
  <c r="O250" i="3" s="1"/>
  <c r="N273" i="1"/>
  <c r="O34" i="22"/>
  <c r="O312" i="19"/>
  <c r="L310" i="19"/>
  <c r="O310" i="19" s="1"/>
  <c r="P312" i="19"/>
  <c r="M310" i="19"/>
  <c r="P310" i="19" s="1"/>
  <c r="O32" i="21"/>
  <c r="L30" i="21"/>
  <c r="P222" i="12"/>
  <c r="M220" i="12"/>
  <c r="P220" i="12" s="1"/>
  <c r="L331" i="11"/>
  <c r="L329" i="11" s="1"/>
  <c r="O333" i="11"/>
  <c r="M220" i="3"/>
  <c r="P220" i="3" s="1"/>
  <c r="P222" i="3"/>
  <c r="P331" i="2"/>
  <c r="M329" i="2"/>
  <c r="P329" i="2" s="1"/>
  <c r="L314" i="1"/>
  <c r="O314" i="1" s="1"/>
  <c r="P252" i="5"/>
  <c r="M250" i="5"/>
  <c r="P250" i="5" s="1"/>
  <c r="N37" i="22"/>
  <c r="M310" i="11"/>
  <c r="P310" i="11" s="1"/>
  <c r="L329" i="10"/>
  <c r="O329" i="10" s="1"/>
  <c r="P43" i="14"/>
  <c r="L140" i="13"/>
  <c r="O140" i="13" s="1"/>
  <c r="L13" i="12"/>
  <c r="O13" i="12" s="1"/>
  <c r="M41" i="7"/>
  <c r="P41" i="7" s="1"/>
  <c r="P53" i="4"/>
  <c r="L26" i="1"/>
  <c r="L16" i="1" s="1"/>
  <c r="O331" i="21"/>
  <c r="L66" i="15"/>
  <c r="O66" i="15" s="1"/>
  <c r="O68" i="15"/>
  <c r="O333" i="13"/>
  <c r="L331" i="13"/>
  <c r="L96" i="10"/>
  <c r="O98" i="10"/>
  <c r="P273" i="13"/>
  <c r="M271" i="13"/>
  <c r="P271" i="13" s="1"/>
  <c r="O57" i="9"/>
  <c r="L55" i="9"/>
  <c r="M66" i="13"/>
  <c r="P66" i="13" s="1"/>
  <c r="P68" i="13"/>
  <c r="L96" i="7"/>
  <c r="O98" i="7"/>
  <c r="L638" i="6"/>
  <c r="O640" i="6"/>
  <c r="P292" i="5"/>
  <c r="N290" i="5"/>
  <c r="P290" i="5" s="1"/>
  <c r="K618" i="1"/>
  <c r="K613" i="1"/>
  <c r="K615" i="1"/>
  <c r="K617" i="1"/>
  <c r="K619" i="1"/>
  <c r="K611" i="1"/>
  <c r="M273" i="1"/>
  <c r="L9" i="18"/>
  <c r="O11" i="18"/>
  <c r="P329" i="4"/>
  <c r="L9" i="10"/>
  <c r="O11" i="10"/>
  <c r="L9" i="7"/>
  <c r="O11" i="7"/>
  <c r="P292" i="22"/>
  <c r="M292" i="1"/>
  <c r="M28" i="20"/>
  <c r="P28" i="20" s="1"/>
  <c r="P29" i="20"/>
  <c r="O41" i="19"/>
  <c r="O275" i="17"/>
  <c r="L273" i="17"/>
  <c r="P337" i="18"/>
  <c r="M331" i="18"/>
  <c r="M26" i="18"/>
  <c r="M20" i="18" s="1"/>
  <c r="N250" i="15"/>
  <c r="N252" i="1"/>
  <c r="O19" i="12"/>
  <c r="L13" i="10"/>
  <c r="O13" i="10" s="1"/>
  <c r="O23" i="10"/>
  <c r="P22" i="11"/>
  <c r="M12" i="11"/>
  <c r="M20" i="11"/>
  <c r="O24" i="7"/>
  <c r="L14" i="7"/>
  <c r="O14" i="7" s="1"/>
  <c r="O144" i="7"/>
  <c r="L142" i="7"/>
  <c r="O122" i="8"/>
  <c r="L120" i="8"/>
  <c r="L122" i="1"/>
  <c r="O122" i="1" s="1"/>
  <c r="L94" i="3"/>
  <c r="O94" i="3" s="1"/>
  <c r="O96" i="3"/>
  <c r="P26" i="22"/>
  <c r="M16" i="22"/>
  <c r="P16" i="22" s="1"/>
  <c r="N12" i="22"/>
  <c r="N10" i="22" s="1"/>
  <c r="N20" i="22"/>
  <c r="N18" i="22" s="1"/>
  <c r="P22" i="22"/>
  <c r="L41" i="21"/>
  <c r="P22" i="21"/>
  <c r="M12" i="21"/>
  <c r="M20" i="21"/>
  <c r="M18" i="21" s="1"/>
  <c r="M329" i="20"/>
  <c r="P329" i="20" s="1"/>
  <c r="P331" i="20"/>
  <c r="O26" i="21"/>
  <c r="O144" i="21"/>
  <c r="L142" i="21"/>
  <c r="P26" i="21"/>
  <c r="M16" i="21"/>
  <c r="P16" i="21" s="1"/>
  <c r="O273" i="20"/>
  <c r="L271" i="20"/>
  <c r="O271" i="20" s="1"/>
  <c r="O53" i="19"/>
  <c r="P53" i="19"/>
  <c r="M28" i="17"/>
  <c r="P28" i="17" s="1"/>
  <c r="P29" i="17"/>
  <c r="O26" i="18"/>
  <c r="L16" i="18"/>
  <c r="O16" i="18" s="1"/>
  <c r="O45" i="20"/>
  <c r="L43" i="20"/>
  <c r="L22" i="20"/>
  <c r="L329" i="18"/>
  <c r="O329" i="18" s="1"/>
  <c r="O331" i="16"/>
  <c r="L329" i="16"/>
  <c r="O329" i="16" s="1"/>
  <c r="M28" i="16"/>
  <c r="P28" i="16" s="1"/>
  <c r="P29" i="16"/>
  <c r="N20" i="15"/>
  <c r="N18" i="15" s="1"/>
  <c r="N12" i="15"/>
  <c r="O31" i="15"/>
  <c r="L29" i="15"/>
  <c r="O640" i="14"/>
  <c r="O11" i="12"/>
  <c r="L9" i="12"/>
  <c r="O31" i="14"/>
  <c r="L29" i="14"/>
  <c r="O24" i="14"/>
  <c r="L14" i="14"/>
  <c r="O14" i="14" s="1"/>
  <c r="O640" i="13"/>
  <c r="L638" i="13"/>
  <c r="O222" i="13"/>
  <c r="L220" i="13"/>
  <c r="M41" i="12"/>
  <c r="P43" i="12"/>
  <c r="P22" i="12"/>
  <c r="M12" i="12"/>
  <c r="M20" i="12"/>
  <c r="P22" i="10"/>
  <c r="M12" i="10"/>
  <c r="O32" i="12"/>
  <c r="L30" i="12"/>
  <c r="P30" i="9"/>
  <c r="M28" i="9"/>
  <c r="P28" i="9" s="1"/>
  <c r="N329" i="11"/>
  <c r="O30" i="11"/>
  <c r="M66" i="16"/>
  <c r="P66" i="16" s="1"/>
  <c r="L329" i="8"/>
  <c r="O329" i="8" s="1"/>
  <c r="N29" i="15"/>
  <c r="N28" i="15" s="1"/>
  <c r="N11" i="15"/>
  <c r="N9" i="15" s="1"/>
  <c r="O224" i="11"/>
  <c r="L222" i="11"/>
  <c r="L224" i="1"/>
  <c r="O224" i="1" s="1"/>
  <c r="O32" i="10"/>
  <c r="L30" i="10"/>
  <c r="O30" i="10" s="1"/>
  <c r="O312" i="8"/>
  <c r="L310" i="8"/>
  <c r="O310" i="8" s="1"/>
  <c r="O30" i="14"/>
  <c r="P329" i="6"/>
  <c r="P53" i="6"/>
  <c r="M41" i="6"/>
  <c r="P252" i="7"/>
  <c r="M250" i="7"/>
  <c r="P250" i="7" s="1"/>
  <c r="L118" i="9"/>
  <c r="O118" i="9" s="1"/>
  <c r="M41" i="8"/>
  <c r="N53" i="5"/>
  <c r="O53" i="5" s="1"/>
  <c r="O23" i="7"/>
  <c r="L13" i="7"/>
  <c r="O13" i="7" s="1"/>
  <c r="N94" i="2"/>
  <c r="P94" i="2" s="1"/>
  <c r="N96" i="1"/>
  <c r="O54" i="1"/>
  <c r="O19" i="4"/>
  <c r="O23" i="2"/>
  <c r="L13" i="2"/>
  <c r="O13" i="2" s="1"/>
  <c r="L13" i="4"/>
  <c r="O13" i="4" s="1"/>
  <c r="O23" i="5"/>
  <c r="L13" i="5"/>
  <c r="O13" i="5" s="1"/>
  <c r="O45" i="4"/>
  <c r="L43" i="4"/>
  <c r="L22" i="4"/>
  <c r="P9" i="6"/>
  <c r="L14" i="3"/>
  <c r="O14" i="3" s="1"/>
  <c r="O34" i="3"/>
  <c r="N34" i="1"/>
  <c r="N14" i="1" s="1"/>
  <c r="O11" i="19"/>
  <c r="L9" i="19"/>
  <c r="N12" i="18"/>
  <c r="N10" i="18" s="1"/>
  <c r="N8" i="18" s="1"/>
  <c r="N20" i="18"/>
  <c r="N18" i="18" s="1"/>
  <c r="P41" i="14"/>
  <c r="O19" i="10"/>
  <c r="N20" i="5"/>
  <c r="N18" i="5" s="1"/>
  <c r="N12" i="5"/>
  <c r="N10" i="5" s="1"/>
  <c r="N8" i="5" s="1"/>
  <c r="P49" i="10"/>
  <c r="M26" i="10"/>
  <c r="M20" i="10" s="1"/>
  <c r="M43" i="10"/>
  <c r="O26" i="4"/>
  <c r="L16" i="4"/>
  <c r="O16" i="4" s="1"/>
  <c r="O19" i="2"/>
  <c r="P222" i="8"/>
  <c r="M222" i="1"/>
  <c r="P11" i="1"/>
  <c r="M9" i="1"/>
  <c r="M20" i="22"/>
  <c r="P68" i="22"/>
  <c r="M66" i="22"/>
  <c r="P66" i="22" s="1"/>
  <c r="M290" i="22"/>
  <c r="P290" i="22" s="1"/>
  <c r="P9" i="22"/>
  <c r="O640" i="20"/>
  <c r="L638" i="20"/>
  <c r="P26" i="20"/>
  <c r="M16" i="20"/>
  <c r="P16" i="20" s="1"/>
  <c r="O638" i="19"/>
  <c r="L636" i="19"/>
  <c r="O636" i="19" s="1"/>
  <c r="L9" i="20"/>
  <c r="O24" i="21"/>
  <c r="L14" i="21"/>
  <c r="O14" i="21" s="1"/>
  <c r="O24" i="20"/>
  <c r="L14" i="20"/>
  <c r="O14" i="20" s="1"/>
  <c r="P55" i="19"/>
  <c r="O222" i="18"/>
  <c r="L220" i="18"/>
  <c r="O220" i="18" s="1"/>
  <c r="P9" i="17"/>
  <c r="O24" i="19"/>
  <c r="L14" i="19"/>
  <c r="O14" i="19" s="1"/>
  <c r="P310" i="18"/>
  <c r="O120" i="18"/>
  <c r="L118" i="18"/>
  <c r="O118" i="18" s="1"/>
  <c r="O32" i="17"/>
  <c r="L30" i="17"/>
  <c r="O30" i="17" s="1"/>
  <c r="N37" i="20"/>
  <c r="L14" i="17"/>
  <c r="O14" i="17" s="1"/>
  <c r="L310" i="15"/>
  <c r="O310" i="15" s="1"/>
  <c r="O312" i="15"/>
  <c r="O32" i="18"/>
  <c r="L30" i="18"/>
  <c r="O30" i="18" s="1"/>
  <c r="O331" i="17"/>
  <c r="L329" i="17"/>
  <c r="O19" i="18"/>
  <c r="M12" i="17"/>
  <c r="P22" i="17"/>
  <c r="P41" i="16"/>
  <c r="P22" i="16"/>
  <c r="M12" i="16"/>
  <c r="L13" i="16"/>
  <c r="O13" i="16" s="1"/>
  <c r="M41" i="15"/>
  <c r="P43" i="15"/>
  <c r="O638" i="14"/>
  <c r="L636" i="14"/>
  <c r="O636" i="14" s="1"/>
  <c r="M26" i="17"/>
  <c r="M20" i="17" s="1"/>
  <c r="P74" i="17"/>
  <c r="M74" i="1"/>
  <c r="P74" i="1" s="1"/>
  <c r="P329" i="15"/>
  <c r="O26" i="13"/>
  <c r="L16" i="13"/>
  <c r="O16" i="13" s="1"/>
  <c r="O26" i="12"/>
  <c r="L16" i="12"/>
  <c r="O16" i="12" s="1"/>
  <c r="P19" i="11"/>
  <c r="O57" i="13"/>
  <c r="L55" i="13"/>
  <c r="L22" i="13"/>
  <c r="P142" i="16"/>
  <c r="M142" i="1"/>
  <c r="O31" i="12"/>
  <c r="L29" i="12"/>
  <c r="O32" i="11"/>
  <c r="L94" i="11"/>
  <c r="O94" i="11" s="1"/>
  <c r="N30" i="12"/>
  <c r="N12" i="12"/>
  <c r="N10" i="12" s="1"/>
  <c r="M9" i="9"/>
  <c r="P11" i="9"/>
  <c r="P331" i="14"/>
  <c r="P331" i="11"/>
  <c r="P55" i="9"/>
  <c r="M53" i="9"/>
  <c r="O32" i="14"/>
  <c r="P331" i="6"/>
  <c r="P29" i="6"/>
  <c r="M28" i="6"/>
  <c r="P28" i="6" s="1"/>
  <c r="O252" i="8"/>
  <c r="L250" i="8"/>
  <c r="O250" i="8" s="1"/>
  <c r="P337" i="5"/>
  <c r="M337" i="1"/>
  <c r="P337" i="1" s="1"/>
  <c r="M331" i="5"/>
  <c r="L22" i="8"/>
  <c r="O30" i="7"/>
  <c r="O26" i="7"/>
  <c r="L16" i="7"/>
  <c r="O16" i="7" s="1"/>
  <c r="P22" i="6"/>
  <c r="M12" i="6"/>
  <c r="M20" i="6"/>
  <c r="O26" i="6"/>
  <c r="L16" i="6"/>
  <c r="O16" i="6" s="1"/>
  <c r="L16" i="5"/>
  <c r="O16" i="5" s="1"/>
  <c r="O26" i="5"/>
  <c r="M310" i="3"/>
  <c r="M312" i="1"/>
  <c r="P312" i="3"/>
  <c r="L41" i="3"/>
  <c r="O43" i="3"/>
  <c r="N12" i="4"/>
  <c r="N10" i="4" s="1"/>
  <c r="N20" i="4"/>
  <c r="N18" i="4" s="1"/>
  <c r="L66" i="3"/>
  <c r="O66" i="3" s="1"/>
  <c r="M120" i="1"/>
  <c r="O312" i="2"/>
  <c r="L310" i="2"/>
  <c r="P22" i="4"/>
  <c r="M12" i="4"/>
  <c r="O273" i="3"/>
  <c r="L271" i="3"/>
  <c r="O271" i="3" s="1"/>
  <c r="N12" i="3"/>
  <c r="N10" i="3" s="1"/>
  <c r="N20" i="3"/>
  <c r="N18" i="3" s="1"/>
  <c r="O331" i="2"/>
  <c r="L252" i="5"/>
  <c r="O254" i="5"/>
  <c r="L254" i="1"/>
  <c r="O254" i="1" s="1"/>
  <c r="O19" i="5"/>
  <c r="L310" i="4"/>
  <c r="O310" i="4" s="1"/>
  <c r="O142" i="2"/>
  <c r="L140" i="2"/>
  <c r="P22" i="8"/>
  <c r="M12" i="8"/>
  <c r="O331" i="4"/>
  <c r="L329" i="4"/>
  <c r="O329" i="4" s="1"/>
  <c r="P144" i="1"/>
  <c r="P19" i="1"/>
  <c r="M9" i="19"/>
  <c r="P11" i="19"/>
  <c r="P9" i="16"/>
  <c r="O23" i="11"/>
  <c r="L13" i="11"/>
  <c r="O13" i="11" s="1"/>
  <c r="P329" i="9"/>
  <c r="L142" i="3"/>
  <c r="O144" i="3"/>
  <c r="L144" i="1"/>
  <c r="O144" i="1" s="1"/>
  <c r="P331" i="4"/>
  <c r="L96" i="2"/>
  <c r="O98" i="2"/>
  <c r="L98" i="1"/>
  <c r="O98" i="1" s="1"/>
  <c r="M220" i="22"/>
  <c r="P220" i="22" s="1"/>
  <c r="O19" i="22"/>
  <c r="O55" i="22"/>
  <c r="L53" i="22"/>
  <c r="O53" i="22" s="1"/>
  <c r="L13" i="22"/>
  <c r="O13" i="22" s="1"/>
  <c r="O638" i="21"/>
  <c r="L636" i="21"/>
  <c r="O636" i="21" s="1"/>
  <c r="L66" i="22"/>
  <c r="O66" i="22" s="1"/>
  <c r="O68" i="22"/>
  <c r="P19" i="21"/>
  <c r="O26" i="20"/>
  <c r="L16" i="20"/>
  <c r="O16" i="20" s="1"/>
  <c r="P331" i="21"/>
  <c r="M329" i="21"/>
  <c r="P329" i="21" s="1"/>
  <c r="P22" i="19"/>
  <c r="M12" i="19"/>
  <c r="P55" i="18"/>
  <c r="M53" i="18"/>
  <c r="P53" i="18" s="1"/>
  <c r="O31" i="19"/>
  <c r="L29" i="19"/>
  <c r="P102" i="19"/>
  <c r="M26" i="19"/>
  <c r="P43" i="19"/>
  <c r="O43" i="19"/>
  <c r="O55" i="19"/>
  <c r="O142" i="17"/>
  <c r="L140" i="17"/>
  <c r="N37" i="18"/>
  <c r="P22" i="18"/>
  <c r="M12" i="18"/>
  <c r="O68" i="19"/>
  <c r="L66" i="19"/>
  <c r="O66" i="19" s="1"/>
  <c r="O19" i="15"/>
  <c r="P55" i="14"/>
  <c r="N53" i="14"/>
  <c r="P53" i="14" s="1"/>
  <c r="O57" i="15"/>
  <c r="L55" i="15"/>
  <c r="O57" i="14"/>
  <c r="L55" i="14"/>
  <c r="O31" i="13"/>
  <c r="L29" i="13"/>
  <c r="M28" i="11"/>
  <c r="P28" i="11" s="1"/>
  <c r="P29" i="11"/>
  <c r="P29" i="15"/>
  <c r="M28" i="15"/>
  <c r="P28" i="15" s="1"/>
  <c r="P22" i="14"/>
  <c r="M12" i="14"/>
  <c r="L22" i="14"/>
  <c r="N220" i="13"/>
  <c r="N222" i="1"/>
  <c r="P43" i="13"/>
  <c r="M41" i="13"/>
  <c r="P11" i="12"/>
  <c r="M9" i="12"/>
  <c r="O23" i="13"/>
  <c r="L13" i="13"/>
  <c r="O13" i="13" s="1"/>
  <c r="L14" i="12"/>
  <c r="O14" i="12" s="1"/>
  <c r="O19" i="11"/>
  <c r="O26" i="11"/>
  <c r="L16" i="11"/>
  <c r="O16" i="11" s="1"/>
  <c r="M220" i="8"/>
  <c r="P220" i="8" s="1"/>
  <c r="L29" i="10"/>
  <c r="O31" i="10"/>
  <c r="N12" i="8"/>
  <c r="N10" i="8" s="1"/>
  <c r="N20" i="8"/>
  <c r="N18" i="8" s="1"/>
  <c r="P66" i="10"/>
  <c r="O142" i="9"/>
  <c r="L140" i="9"/>
  <c r="O140" i="9" s="1"/>
  <c r="P55" i="8"/>
  <c r="N53" i="8"/>
  <c r="O273" i="14"/>
  <c r="L271" i="14"/>
  <c r="O271" i="14" s="1"/>
  <c r="P16" i="11"/>
  <c r="N11" i="9"/>
  <c r="N9" i="9" s="1"/>
  <c r="N29" i="9"/>
  <c r="N28" i="9" s="1"/>
  <c r="P22" i="9"/>
  <c r="M12" i="9"/>
  <c r="M20" i="9"/>
  <c r="O34" i="9"/>
  <c r="M250" i="9"/>
  <c r="P250" i="9" s="1"/>
  <c r="P96" i="12"/>
  <c r="O24" i="8"/>
  <c r="L14" i="8"/>
  <c r="O14" i="8" s="1"/>
  <c r="N12" i="7"/>
  <c r="N10" i="7" s="1"/>
  <c r="N20" i="7"/>
  <c r="N18" i="7" s="1"/>
  <c r="O23" i="6"/>
  <c r="L13" i="6"/>
  <c r="O13" i="6" s="1"/>
  <c r="P118" i="5"/>
  <c r="P22" i="5"/>
  <c r="M12" i="5"/>
  <c r="L96" i="4"/>
  <c r="O98" i="4"/>
  <c r="P102" i="5"/>
  <c r="M96" i="5"/>
  <c r="N20" i="9"/>
  <c r="N18" i="9" s="1"/>
  <c r="N12" i="9"/>
  <c r="N10" i="9" s="1"/>
  <c r="O43" i="8"/>
  <c r="L41" i="8"/>
  <c r="O32" i="7"/>
  <c r="P49" i="7"/>
  <c r="M26" i="7"/>
  <c r="P271" i="6"/>
  <c r="L29" i="5"/>
  <c r="O31" i="5"/>
  <c r="P49" i="4"/>
  <c r="M26" i="4"/>
  <c r="M20" i="4" s="1"/>
  <c r="L29" i="7"/>
  <c r="O31" i="7"/>
  <c r="O24" i="6"/>
  <c r="L14" i="6"/>
  <c r="O14" i="6" s="1"/>
  <c r="M26" i="5"/>
  <c r="M20" i="5" s="1"/>
  <c r="P49" i="5"/>
  <c r="L14" i="4"/>
  <c r="O14" i="4" s="1"/>
  <c r="P96" i="2"/>
  <c r="O273" i="5"/>
  <c r="L271" i="5"/>
  <c r="O271" i="5" s="1"/>
  <c r="P312" i="6"/>
  <c r="M310" i="6"/>
  <c r="P310" i="6" s="1"/>
  <c r="N68" i="1"/>
  <c r="L11" i="5"/>
  <c r="N12" i="2"/>
  <c r="N10" i="2" s="1"/>
  <c r="N20" i="2"/>
  <c r="N18" i="2" s="1"/>
  <c r="O24" i="2"/>
  <c r="L14" i="2"/>
  <c r="O14" i="2" s="1"/>
  <c r="L638" i="2"/>
  <c r="O640" i="2"/>
  <c r="L11" i="2"/>
  <c r="O31" i="2"/>
  <c r="L29" i="2"/>
  <c r="L55" i="2"/>
  <c r="O57" i="2"/>
  <c r="L57" i="1"/>
  <c r="N644" i="1"/>
  <c r="N640" i="1" s="1"/>
  <c r="N638" i="1" s="1"/>
  <c r="N636" i="1" s="1"/>
  <c r="P29" i="22"/>
  <c r="M28" i="22"/>
  <c r="P28" i="22" s="1"/>
  <c r="P41" i="21"/>
  <c r="P9" i="20"/>
  <c r="O224" i="20"/>
  <c r="L222" i="20"/>
  <c r="O33" i="18"/>
  <c r="L13" i="18"/>
  <c r="O13" i="18" s="1"/>
  <c r="M9" i="14"/>
  <c r="P11" i="14"/>
  <c r="L9" i="16"/>
  <c r="L16" i="15"/>
  <c r="O26" i="15"/>
  <c r="O26" i="19"/>
  <c r="L16" i="19"/>
  <c r="O16" i="19" s="1"/>
  <c r="M9" i="10"/>
  <c r="P11" i="10"/>
  <c r="O329" i="6"/>
  <c r="P11" i="5"/>
  <c r="M9" i="5"/>
  <c r="O19" i="7"/>
  <c r="O640" i="3"/>
  <c r="L638" i="3"/>
  <c r="P43" i="22"/>
  <c r="M41" i="22"/>
  <c r="M9" i="21"/>
  <c r="P11" i="21"/>
  <c r="N20" i="21"/>
  <c r="N18" i="21" s="1"/>
  <c r="O70" i="21"/>
  <c r="L68" i="21"/>
  <c r="O292" i="21"/>
  <c r="L290" i="21"/>
  <c r="O290" i="21" s="1"/>
  <c r="N37" i="19"/>
  <c r="O640" i="18"/>
  <c r="L638" i="18"/>
  <c r="M20" i="20"/>
  <c r="P22" i="20"/>
  <c r="M12" i="20"/>
  <c r="P19" i="18"/>
  <c r="M220" i="19"/>
  <c r="P220" i="19" s="1"/>
  <c r="P41" i="19"/>
  <c r="O312" i="17"/>
  <c r="L310" i="17"/>
  <c r="O310" i="17" s="1"/>
  <c r="L22" i="17"/>
  <c r="M96" i="19"/>
  <c r="L29" i="18"/>
  <c r="O31" i="18"/>
  <c r="O31" i="17"/>
  <c r="L29" i="17"/>
  <c r="L11" i="17"/>
  <c r="O252" i="17"/>
  <c r="L250" i="17"/>
  <c r="O250" i="17" s="1"/>
  <c r="L310" i="16"/>
  <c r="O310" i="16" s="1"/>
  <c r="O312" i="16"/>
  <c r="O11" i="15"/>
  <c r="L9" i="15"/>
  <c r="P102" i="16"/>
  <c r="M96" i="16"/>
  <c r="M26" i="16"/>
  <c r="O11" i="14"/>
  <c r="L9" i="14"/>
  <c r="O23" i="15"/>
  <c r="L13" i="15"/>
  <c r="O13" i="15" s="1"/>
  <c r="L30" i="13"/>
  <c r="O30" i="13" s="1"/>
  <c r="O32" i="13"/>
  <c r="O26" i="17"/>
  <c r="L16" i="17"/>
  <c r="O16" i="17" s="1"/>
  <c r="P9" i="11"/>
  <c r="P11" i="15"/>
  <c r="M9" i="15"/>
  <c r="O43" i="14"/>
  <c r="L41" i="14"/>
  <c r="P252" i="15"/>
  <c r="N12" i="13"/>
  <c r="N10" i="13" s="1"/>
  <c r="N20" i="13"/>
  <c r="N18" i="13" s="1"/>
  <c r="P68" i="10"/>
  <c r="O68" i="10"/>
  <c r="O19" i="13"/>
  <c r="M94" i="11"/>
  <c r="P94" i="11" s="1"/>
  <c r="N12" i="11"/>
  <c r="N10" i="11" s="1"/>
  <c r="N20" i="11"/>
  <c r="N18" i="11" s="1"/>
  <c r="L250" i="14"/>
  <c r="O250" i="14" s="1"/>
  <c r="O252" i="14"/>
  <c r="L290" i="8"/>
  <c r="O290" i="8" s="1"/>
  <c r="N28" i="13"/>
  <c r="L140" i="11"/>
  <c r="O140" i="11" s="1"/>
  <c r="O142" i="11"/>
  <c r="O24" i="9"/>
  <c r="L14" i="9"/>
  <c r="O14" i="9" s="1"/>
  <c r="O23" i="9"/>
  <c r="L13" i="9"/>
  <c r="O13" i="9" s="1"/>
  <c r="O11" i="8"/>
  <c r="L9" i="8"/>
  <c r="P26" i="9"/>
  <c r="M16" i="9"/>
  <c r="P16" i="9" s="1"/>
  <c r="O640" i="8"/>
  <c r="L638" i="8"/>
  <c r="O11" i="4"/>
  <c r="L9" i="4"/>
  <c r="O32" i="5"/>
  <c r="L30" i="5"/>
  <c r="O30" i="5" s="1"/>
  <c r="M41" i="5"/>
  <c r="P43" i="5"/>
  <c r="N312" i="1"/>
  <c r="N28" i="7"/>
  <c r="O329" i="2"/>
  <c r="O31" i="8"/>
  <c r="L29" i="8"/>
  <c r="L11" i="6"/>
  <c r="O31" i="6"/>
  <c r="L29" i="6"/>
  <c r="N20" i="6"/>
  <c r="N18" i="6" s="1"/>
  <c r="N12" i="6"/>
  <c r="N10" i="6" s="1"/>
  <c r="N8" i="6" s="1"/>
  <c r="O222" i="6"/>
  <c r="L220" i="6"/>
  <c r="O220" i="6" s="1"/>
  <c r="L30" i="4"/>
  <c r="O30" i="4" s="1"/>
  <c r="O32" i="4"/>
  <c r="P26" i="3"/>
  <c r="M16" i="3"/>
  <c r="P16" i="3" s="1"/>
  <c r="P292" i="2"/>
  <c r="N292" i="1"/>
  <c r="M66" i="2"/>
  <c r="P68" i="2"/>
  <c r="L33" i="1"/>
  <c r="O33" i="1" s="1"/>
  <c r="O536" i="1"/>
  <c r="O222" i="7"/>
  <c r="L220" i="7"/>
  <c r="O220" i="7" s="1"/>
  <c r="O32" i="3"/>
  <c r="L30" i="3"/>
  <c r="L43" i="2"/>
  <c r="L22" i="2"/>
  <c r="O45" i="2"/>
  <c r="L45" i="1"/>
  <c r="O331" i="3"/>
  <c r="L329" i="3"/>
  <c r="O329" i="3" s="1"/>
  <c r="L30" i="2"/>
  <c r="O30" i="2" s="1"/>
  <c r="O32" i="2"/>
  <c r="L31" i="1"/>
  <c r="O552" i="1"/>
  <c r="N28" i="10"/>
  <c r="L22" i="7"/>
  <c r="O31" i="4"/>
  <c r="L29" i="4"/>
  <c r="M118" i="3"/>
  <c r="P120" i="3"/>
  <c r="O120" i="2"/>
  <c r="P22" i="3"/>
  <c r="L70" i="1"/>
  <c r="O70" i="1" s="1"/>
  <c r="M22" i="1"/>
  <c r="N331" i="1"/>
  <c r="O26" i="22"/>
  <c r="L16" i="22"/>
  <c r="O16" i="22" s="1"/>
  <c r="P312" i="21"/>
  <c r="M310" i="21"/>
  <c r="P310" i="21" s="1"/>
  <c r="P142" i="18"/>
  <c r="M140" i="18"/>
  <c r="P140" i="18" s="1"/>
  <c r="O23" i="20"/>
  <c r="L13" i="20"/>
  <c r="O13" i="20" s="1"/>
  <c r="N12" i="16"/>
  <c r="N10" i="16" s="1"/>
  <c r="N20" i="16"/>
  <c r="N18" i="16" s="1"/>
  <c r="O24" i="13"/>
  <c r="L14" i="13"/>
  <c r="O14" i="13" s="1"/>
  <c r="P337" i="8"/>
  <c r="M331" i="8"/>
  <c r="M26" i="8"/>
  <c r="M20" i="8" s="1"/>
  <c r="O640" i="22"/>
  <c r="L638" i="22"/>
  <c r="P331" i="22"/>
  <c r="M329" i="22"/>
  <c r="P329" i="22" s="1"/>
  <c r="P55" i="21"/>
  <c r="M53" i="21"/>
  <c r="P53" i="21" s="1"/>
  <c r="O23" i="21"/>
  <c r="L13" i="21"/>
  <c r="O13" i="21" s="1"/>
  <c r="O32" i="20"/>
  <c r="L30" i="20"/>
  <c r="O30" i="20" s="1"/>
  <c r="O29" i="20"/>
  <c r="P19" i="19"/>
  <c r="O23" i="19"/>
  <c r="L13" i="19"/>
  <c r="O13" i="19" s="1"/>
  <c r="P11" i="18"/>
  <c r="M9" i="18"/>
  <c r="L94" i="19"/>
  <c r="O94" i="19" s="1"/>
  <c r="P337" i="19"/>
  <c r="M331" i="19"/>
  <c r="N638" i="17"/>
  <c r="O640" i="17"/>
  <c r="O23" i="17"/>
  <c r="L13" i="17"/>
  <c r="O13" i="17" s="1"/>
  <c r="N12" i="17"/>
  <c r="N10" i="17" s="1"/>
  <c r="N20" i="17"/>
  <c r="N18" i="17" s="1"/>
  <c r="N12" i="19"/>
  <c r="N10" i="19" s="1"/>
  <c r="N20" i="19"/>
  <c r="N18" i="19" s="1"/>
  <c r="O68" i="18"/>
  <c r="L66" i="18"/>
  <c r="O66" i="18" s="1"/>
  <c r="L30" i="15"/>
  <c r="O30" i="15" s="1"/>
  <c r="O32" i="15"/>
  <c r="P22" i="15"/>
  <c r="M12" i="15"/>
  <c r="M20" i="15"/>
  <c r="O32" i="16"/>
  <c r="L30" i="16"/>
  <c r="O30" i="16" s="1"/>
  <c r="O19" i="16"/>
  <c r="L16" i="16"/>
  <c r="O16" i="16" s="1"/>
  <c r="O26" i="16"/>
  <c r="O45" i="15"/>
  <c r="L43" i="15"/>
  <c r="L22" i="15"/>
  <c r="P19" i="14"/>
  <c r="P337" i="13"/>
  <c r="M26" i="13"/>
  <c r="M331" i="13"/>
  <c r="L14" i="16"/>
  <c r="O14" i="16" s="1"/>
  <c r="P26" i="15"/>
  <c r="N16" i="15"/>
  <c r="P16" i="15" s="1"/>
  <c r="O23" i="14"/>
  <c r="L13" i="14"/>
  <c r="O13" i="14" s="1"/>
  <c r="N11" i="16"/>
  <c r="N9" i="16" s="1"/>
  <c r="P120" i="12"/>
  <c r="O120" i="12"/>
  <c r="O57" i="10"/>
  <c r="L22" i="10"/>
  <c r="L55" i="10"/>
  <c r="O640" i="12"/>
  <c r="L638" i="12"/>
  <c r="P29" i="12"/>
  <c r="M28" i="12"/>
  <c r="P28" i="12" s="1"/>
  <c r="L11" i="13"/>
  <c r="O640" i="10"/>
  <c r="L638" i="10"/>
  <c r="N12" i="14"/>
  <c r="N10" i="14" s="1"/>
  <c r="N118" i="12"/>
  <c r="O118" i="12" s="1"/>
  <c r="M41" i="18"/>
  <c r="P222" i="13"/>
  <c r="L310" i="10"/>
  <c r="O310" i="10" s="1"/>
  <c r="N12" i="10"/>
  <c r="N10" i="10" s="1"/>
  <c r="N20" i="10"/>
  <c r="N18" i="10" s="1"/>
  <c r="P140" i="14"/>
  <c r="O32" i="9"/>
  <c r="L30" i="9"/>
  <c r="O30" i="9" s="1"/>
  <c r="L14" i="11"/>
  <c r="O14" i="11" s="1"/>
  <c r="P19" i="10"/>
  <c r="O331" i="9"/>
  <c r="L329" i="9"/>
  <c r="O329" i="9" s="1"/>
  <c r="N94" i="12"/>
  <c r="O31" i="9"/>
  <c r="L29" i="9"/>
  <c r="L11" i="9"/>
  <c r="O640" i="9"/>
  <c r="L638" i="9"/>
  <c r="O68" i="9"/>
  <c r="L66" i="9"/>
  <c r="O638" i="4"/>
  <c r="L636" i="4"/>
  <c r="O636" i="4" s="1"/>
  <c r="O43" i="6"/>
  <c r="L41" i="6"/>
  <c r="O26" i="10"/>
  <c r="L16" i="10"/>
  <c r="O16" i="10" s="1"/>
  <c r="P331" i="9"/>
  <c r="P96" i="6"/>
  <c r="M94" i="6"/>
  <c r="P94" i="6" s="1"/>
  <c r="L14" i="5"/>
  <c r="O14" i="5" s="1"/>
  <c r="O24" i="5"/>
  <c r="O26" i="8"/>
  <c r="L16" i="8"/>
  <c r="O16" i="8" s="1"/>
  <c r="O331" i="6"/>
  <c r="P49" i="2"/>
  <c r="M26" i="2"/>
  <c r="M49" i="1"/>
  <c r="O55" i="5"/>
  <c r="P9" i="3"/>
  <c r="M41" i="2"/>
  <c r="O23" i="3"/>
  <c r="L13" i="3"/>
  <c r="O13" i="3" s="1"/>
  <c r="M250" i="2"/>
  <c r="M252" i="1"/>
  <c r="P252" i="2"/>
  <c r="M102" i="1"/>
  <c r="P102" i="1" s="1"/>
  <c r="O23" i="8"/>
  <c r="L13" i="8"/>
  <c r="O13" i="8" s="1"/>
  <c r="P142" i="2"/>
  <c r="N140" i="2"/>
  <c r="N142" i="1"/>
  <c r="O26" i="2"/>
  <c r="L16" i="2"/>
  <c r="O16" i="2" s="1"/>
  <c r="N28" i="3"/>
  <c r="O26" i="3"/>
  <c r="L16" i="3"/>
  <c r="O16" i="3" s="1"/>
  <c r="L640" i="1"/>
  <c r="O671" i="1"/>
  <c r="N290" i="2"/>
  <c r="L118" i="2"/>
  <c r="L32" i="1"/>
  <c r="L34" i="1"/>
  <c r="L275" i="1"/>
  <c r="O275" i="1" s="1"/>
  <c r="L9" i="21" l="1"/>
  <c r="O9" i="21" s="1"/>
  <c r="L118" i="10"/>
  <c r="O118" i="10" s="1"/>
  <c r="L118" i="6"/>
  <c r="O118" i="6" s="1"/>
  <c r="O55" i="18"/>
  <c r="O252" i="2"/>
  <c r="L66" i="4"/>
  <c r="O66" i="4" s="1"/>
  <c r="O142" i="16"/>
  <c r="O140" i="16"/>
  <c r="O14" i="15"/>
  <c r="L290" i="15"/>
  <c r="O290" i="15" s="1"/>
  <c r="L290" i="10"/>
  <c r="O290" i="10" s="1"/>
  <c r="O222" i="3"/>
  <c r="L250" i="9"/>
  <c r="O250" i="9" s="1"/>
  <c r="L20" i="21"/>
  <c r="O20" i="21" s="1"/>
  <c r="O11" i="22"/>
  <c r="L140" i="4"/>
  <c r="O140" i="4" s="1"/>
  <c r="L329" i="20"/>
  <c r="O329" i="20" s="1"/>
  <c r="O273" i="4"/>
  <c r="O96" i="9"/>
  <c r="N8" i="14"/>
  <c r="O331" i="22"/>
  <c r="L290" i="19"/>
  <c r="O290" i="19" s="1"/>
  <c r="N310" i="1"/>
  <c r="L94" i="18"/>
  <c r="O94" i="18" s="1"/>
  <c r="O43" i="12"/>
  <c r="M16" i="14"/>
  <c r="P16" i="14" s="1"/>
  <c r="O68" i="5"/>
  <c r="M20" i="14"/>
  <c r="M18" i="14" s="1"/>
  <c r="P18" i="14" s="1"/>
  <c r="N37" i="7"/>
  <c r="L271" i="2"/>
  <c r="O271" i="2" s="1"/>
  <c r="L94" i="8"/>
  <c r="O94" i="8" s="1"/>
  <c r="O312" i="18"/>
  <c r="O638" i="5"/>
  <c r="L118" i="21"/>
  <c r="O118" i="21" s="1"/>
  <c r="L140" i="20"/>
  <c r="O140" i="20" s="1"/>
  <c r="L271" i="21"/>
  <c r="O271" i="21" s="1"/>
  <c r="L271" i="13"/>
  <c r="O271" i="13" s="1"/>
  <c r="O292" i="4"/>
  <c r="P55" i="1"/>
  <c r="L28" i="22"/>
  <c r="O28" i="22" s="1"/>
  <c r="L271" i="10"/>
  <c r="O271" i="10" s="1"/>
  <c r="L12" i="21"/>
  <c r="L10" i="21" s="1"/>
  <c r="O10" i="21" s="1"/>
  <c r="N271" i="1"/>
  <c r="N37" i="10"/>
  <c r="N37" i="6"/>
  <c r="N37" i="13"/>
  <c r="L20" i="6"/>
  <c r="O20" i="6" s="1"/>
  <c r="L250" i="18"/>
  <c r="O250" i="18" s="1"/>
  <c r="L310" i="3"/>
  <c r="O310" i="3" s="1"/>
  <c r="O55" i="8"/>
  <c r="N37" i="3"/>
  <c r="L12" i="6"/>
  <c r="L10" i="6" s="1"/>
  <c r="O10" i="6" s="1"/>
  <c r="L290" i="13"/>
  <c r="O290" i="13" s="1"/>
  <c r="L94" i="17"/>
  <c r="O94" i="17" s="1"/>
  <c r="L220" i="9"/>
  <c r="O220" i="9" s="1"/>
  <c r="O292" i="5"/>
  <c r="L271" i="7"/>
  <c r="O271" i="7" s="1"/>
  <c r="L53" i="16"/>
  <c r="O53" i="16" s="1"/>
  <c r="N66" i="1"/>
  <c r="N8" i="19"/>
  <c r="L118" i="15"/>
  <c r="O118" i="15" s="1"/>
  <c r="L66" i="6"/>
  <c r="O66" i="6" s="1"/>
  <c r="O220" i="2"/>
  <c r="O55" i="21"/>
  <c r="O252" i="21"/>
  <c r="L250" i="10"/>
  <c r="O250" i="10" s="1"/>
  <c r="O22" i="18"/>
  <c r="L41" i="7"/>
  <c r="O41" i="7" s="1"/>
  <c r="L94" i="5"/>
  <c r="O94" i="5" s="1"/>
  <c r="L118" i="5"/>
  <c r="O118" i="5" s="1"/>
  <c r="P12" i="22"/>
  <c r="O638" i="11"/>
  <c r="O142" i="12"/>
  <c r="O222" i="16"/>
  <c r="L118" i="19"/>
  <c r="O118" i="19" s="1"/>
  <c r="L118" i="3"/>
  <c r="O118" i="3" s="1"/>
  <c r="O68" i="2"/>
  <c r="L290" i="12"/>
  <c r="O290" i="12" s="1"/>
  <c r="O292" i="3"/>
  <c r="O222" i="2"/>
  <c r="L250" i="11"/>
  <c r="O250" i="11" s="1"/>
  <c r="L41" i="17"/>
  <c r="O41" i="17" s="1"/>
  <c r="O55" i="12"/>
  <c r="L20" i="18"/>
  <c r="O20" i="18" s="1"/>
  <c r="L140" i="18"/>
  <c r="O140" i="18" s="1"/>
  <c r="O142" i="10"/>
  <c r="L250" i="16"/>
  <c r="O250" i="16" s="1"/>
  <c r="O252" i="16"/>
  <c r="O222" i="4"/>
  <c r="L20" i="11"/>
  <c r="O20" i="11" s="1"/>
  <c r="N8" i="8"/>
  <c r="L41" i="13"/>
  <c r="O41" i="13" s="1"/>
  <c r="L94" i="16"/>
  <c r="O94" i="16" s="1"/>
  <c r="L118" i="4"/>
  <c r="O118" i="4" s="1"/>
  <c r="L41" i="11"/>
  <c r="O41" i="11" s="1"/>
  <c r="L250" i="22"/>
  <c r="O250" i="22" s="1"/>
  <c r="P18" i="3"/>
  <c r="L20" i="19"/>
  <c r="O20" i="19" s="1"/>
  <c r="L290" i="14"/>
  <c r="O290" i="14" s="1"/>
  <c r="L66" i="17"/>
  <c r="O66" i="17" s="1"/>
  <c r="L290" i="20"/>
  <c r="O290" i="20" s="1"/>
  <c r="M10" i="22"/>
  <c r="M8" i="22" s="1"/>
  <c r="L66" i="11"/>
  <c r="O66" i="11" s="1"/>
  <c r="L20" i="16"/>
  <c r="L18" i="16" s="1"/>
  <c r="O18" i="16" s="1"/>
  <c r="M68" i="1"/>
  <c r="P68" i="1" s="1"/>
  <c r="L20" i="5"/>
  <c r="O20" i="5" s="1"/>
  <c r="N8" i="10"/>
  <c r="L250" i="4"/>
  <c r="O250" i="4" s="1"/>
  <c r="N8" i="2"/>
  <c r="P118" i="21"/>
  <c r="O22" i="19"/>
  <c r="L271" i="11"/>
  <c r="O271" i="11" s="1"/>
  <c r="P68" i="3"/>
  <c r="N8" i="11"/>
  <c r="O140" i="15"/>
  <c r="L12" i="22"/>
  <c r="O12" i="22" s="1"/>
  <c r="L290" i="6"/>
  <c r="O290" i="6" s="1"/>
  <c r="O118" i="13"/>
  <c r="L290" i="16"/>
  <c r="O290" i="16" s="1"/>
  <c r="O250" i="6"/>
  <c r="O53" i="11"/>
  <c r="O66" i="9"/>
  <c r="P66" i="9"/>
  <c r="O34" i="1"/>
  <c r="L290" i="7"/>
  <c r="O290" i="7" s="1"/>
  <c r="O273" i="22"/>
  <c r="N37" i="9"/>
  <c r="L271" i="8"/>
  <c r="O271" i="8" s="1"/>
  <c r="L12" i="5"/>
  <c r="L10" i="5" s="1"/>
  <c r="O10" i="5" s="1"/>
  <c r="O41" i="9"/>
  <c r="O11" i="3"/>
  <c r="L271" i="9"/>
  <c r="O271" i="9" s="1"/>
  <c r="N220" i="1"/>
  <c r="O273" i="6"/>
  <c r="O29" i="11"/>
  <c r="O55" i="17"/>
  <c r="L310" i="9"/>
  <c r="O310" i="9" s="1"/>
  <c r="L310" i="20"/>
  <c r="O310" i="20" s="1"/>
  <c r="O43" i="10"/>
  <c r="N250" i="1"/>
  <c r="N8" i="17"/>
  <c r="N37" i="4"/>
  <c r="O290" i="5"/>
  <c r="O252" i="15"/>
  <c r="N8" i="12"/>
  <c r="O22" i="3"/>
  <c r="L66" i="13"/>
  <c r="O66" i="13" s="1"/>
  <c r="M37" i="17"/>
  <c r="O16" i="1"/>
  <c r="L68" i="1"/>
  <c r="O68" i="1" s="1"/>
  <c r="O292" i="2"/>
  <c r="O638" i="15"/>
  <c r="L12" i="11"/>
  <c r="O12" i="11" s="1"/>
  <c r="O142" i="15"/>
  <c r="L12" i="9"/>
  <c r="L10" i="9" s="1"/>
  <c r="O10" i="9" s="1"/>
  <c r="O68" i="8"/>
  <c r="L118" i="11"/>
  <c r="O118" i="11" s="1"/>
  <c r="L66" i="16"/>
  <c r="O66" i="16" s="1"/>
  <c r="L290" i="22"/>
  <c r="O290" i="22" s="1"/>
  <c r="O222" i="19"/>
  <c r="L220" i="22"/>
  <c r="O220" i="22" s="1"/>
  <c r="L331" i="1"/>
  <c r="O331" i="1" s="1"/>
  <c r="O252" i="19"/>
  <c r="N20" i="1"/>
  <c r="N18" i="1" s="1"/>
  <c r="O273" i="19"/>
  <c r="L636" i="16"/>
  <c r="O636" i="16" s="1"/>
  <c r="O55" i="20"/>
  <c r="L329" i="5"/>
  <c r="O329" i="5" s="1"/>
  <c r="L220" i="10"/>
  <c r="O220" i="10" s="1"/>
  <c r="O28" i="11"/>
  <c r="O96" i="20"/>
  <c r="L94" i="20"/>
  <c r="O94" i="20" s="1"/>
  <c r="O142" i="5"/>
  <c r="L53" i="7"/>
  <c r="O53" i="7" s="1"/>
  <c r="L140" i="19"/>
  <c r="O140" i="19" s="1"/>
  <c r="L310" i="22"/>
  <c r="O310" i="22" s="1"/>
  <c r="O312" i="22"/>
  <c r="N8" i="7"/>
  <c r="L41" i="22"/>
  <c r="O41" i="22" s="1"/>
  <c r="P252" i="1"/>
  <c r="L41" i="16"/>
  <c r="L20" i="22"/>
  <c r="L18" i="22" s="1"/>
  <c r="O18" i="22" s="1"/>
  <c r="L20" i="9"/>
  <c r="O20" i="9" s="1"/>
  <c r="N28" i="12"/>
  <c r="N329" i="1"/>
  <c r="N8" i="20"/>
  <c r="O55" i="11"/>
  <c r="L220" i="14"/>
  <c r="O220" i="14" s="1"/>
  <c r="O26" i="1"/>
  <c r="L312" i="1"/>
  <c r="O312" i="1" s="1"/>
  <c r="L20" i="3"/>
  <c r="L18" i="3" s="1"/>
  <c r="O18" i="3" s="1"/>
  <c r="L220" i="5"/>
  <c r="O220" i="5" s="1"/>
  <c r="L66" i="14"/>
  <c r="O66" i="14" s="1"/>
  <c r="O68" i="14"/>
  <c r="N8" i="13"/>
  <c r="L140" i="14"/>
  <c r="O140" i="14" s="1"/>
  <c r="L94" i="14"/>
  <c r="O94" i="14" s="1"/>
  <c r="N29" i="1"/>
  <c r="N28" i="1" s="1"/>
  <c r="O331" i="11"/>
  <c r="N12" i="1"/>
  <c r="N10" i="1" s="1"/>
  <c r="N8" i="1" s="1"/>
  <c r="L310" i="13"/>
  <c r="O310" i="13" s="1"/>
  <c r="L310" i="14"/>
  <c r="O310" i="14" s="1"/>
  <c r="O312" i="14"/>
  <c r="O329" i="17"/>
  <c r="N8" i="22"/>
  <c r="L66" i="20"/>
  <c r="O66" i="20" s="1"/>
  <c r="P329" i="11"/>
  <c r="O20" i="12"/>
  <c r="N37" i="16"/>
  <c r="P12" i="7"/>
  <c r="P250" i="15"/>
  <c r="O250" i="15"/>
  <c r="O222" i="21"/>
  <c r="L220" i="21"/>
  <c r="O220" i="21" s="1"/>
  <c r="M271" i="1"/>
  <c r="N8" i="4"/>
  <c r="N37" i="15"/>
  <c r="O220" i="15"/>
  <c r="O312" i="12"/>
  <c r="L310" i="12"/>
  <c r="O310" i="12" s="1"/>
  <c r="L252" i="1"/>
  <c r="O252" i="1" s="1"/>
  <c r="P12" i="13"/>
  <c r="L292" i="1"/>
  <c r="O292" i="1" s="1"/>
  <c r="L142" i="1"/>
  <c r="O142" i="1" s="1"/>
  <c r="P329" i="14"/>
  <c r="L290" i="9"/>
  <c r="O290" i="9" s="1"/>
  <c r="L290" i="11"/>
  <c r="O290" i="11" s="1"/>
  <c r="L12" i="16"/>
  <c r="L10" i="16" s="1"/>
  <c r="O140" i="17"/>
  <c r="P120" i="1"/>
  <c r="L250" i="20"/>
  <c r="O250" i="20" s="1"/>
  <c r="O96" i="15"/>
  <c r="L94" i="15"/>
  <c r="O94" i="15" s="1"/>
  <c r="L14" i="1"/>
  <c r="O14" i="1" s="1"/>
  <c r="N8" i="3"/>
  <c r="L94" i="6"/>
  <c r="O94" i="6" s="1"/>
  <c r="O331" i="7"/>
  <c r="L329" i="7"/>
  <c r="O329" i="7" s="1"/>
  <c r="L94" i="21"/>
  <c r="O94" i="21" s="1"/>
  <c r="L12" i="12"/>
  <c r="L10" i="12" s="1"/>
  <c r="O10" i="12" s="1"/>
  <c r="M37" i="4"/>
  <c r="P12" i="3"/>
  <c r="O16" i="15"/>
  <c r="M37" i="20"/>
  <c r="P37" i="20" s="1"/>
  <c r="O22" i="12"/>
  <c r="N37" i="5"/>
  <c r="O222" i="17"/>
  <c r="L220" i="17"/>
  <c r="O220" i="17" s="1"/>
  <c r="N8" i="9"/>
  <c r="P20" i="18"/>
  <c r="M18" i="18"/>
  <c r="P18" i="18" s="1"/>
  <c r="P20" i="10"/>
  <c r="M18" i="10"/>
  <c r="P18" i="10" s="1"/>
  <c r="L28" i="20"/>
  <c r="O28" i="20" s="1"/>
  <c r="P220" i="13"/>
  <c r="M220" i="1"/>
  <c r="P142" i="1"/>
  <c r="M37" i="14"/>
  <c r="O43" i="18"/>
  <c r="L41" i="18"/>
  <c r="L94" i="10"/>
  <c r="O94" i="10" s="1"/>
  <c r="O96" i="10"/>
  <c r="O310" i="5"/>
  <c r="O120" i="7"/>
  <c r="L118" i="7"/>
  <c r="O118" i="7" s="1"/>
  <c r="P140" i="16"/>
  <c r="O55" i="9"/>
  <c r="L53" i="9"/>
  <c r="M290" i="1"/>
  <c r="P20" i="11"/>
  <c r="O638" i="6"/>
  <c r="L636" i="6"/>
  <c r="O636" i="6" s="1"/>
  <c r="O30" i="21"/>
  <c r="L28" i="21"/>
  <c r="O28" i="21" s="1"/>
  <c r="O220" i="13"/>
  <c r="P273" i="1"/>
  <c r="L222" i="1"/>
  <c r="O222" i="1" s="1"/>
  <c r="O96" i="7"/>
  <c r="L94" i="7"/>
  <c r="O94" i="7" s="1"/>
  <c r="O331" i="13"/>
  <c r="L329" i="13"/>
  <c r="O329" i="13" s="1"/>
  <c r="O142" i="6"/>
  <c r="L140" i="6"/>
  <c r="O140" i="6" s="1"/>
  <c r="N37" i="17"/>
  <c r="P20" i="8"/>
  <c r="M18" i="8"/>
  <c r="P18" i="8" s="1"/>
  <c r="P26" i="13"/>
  <c r="M16" i="13"/>
  <c r="M20" i="13"/>
  <c r="M12" i="1"/>
  <c r="P22" i="1"/>
  <c r="P12" i="10"/>
  <c r="P12" i="11"/>
  <c r="M10" i="11"/>
  <c r="L28" i="9"/>
  <c r="O28" i="9" s="1"/>
  <c r="O29" i="9"/>
  <c r="O43" i="15"/>
  <c r="L41" i="15"/>
  <c r="L43" i="1"/>
  <c r="L22" i="1"/>
  <c r="O45" i="1"/>
  <c r="P66" i="2"/>
  <c r="M66" i="1"/>
  <c r="P96" i="19"/>
  <c r="M94" i="19"/>
  <c r="O11" i="2"/>
  <c r="L9" i="2"/>
  <c r="O140" i="2"/>
  <c r="P12" i="2"/>
  <c r="O310" i="2"/>
  <c r="P20" i="17"/>
  <c r="M18" i="17"/>
  <c r="P18" i="17" s="1"/>
  <c r="P12" i="12"/>
  <c r="M10" i="12"/>
  <c r="P10" i="12" s="1"/>
  <c r="L28" i="14"/>
  <c r="O28" i="14" s="1"/>
  <c r="O29" i="14"/>
  <c r="L18" i="12"/>
  <c r="O18" i="12" s="1"/>
  <c r="O273" i="17"/>
  <c r="L271" i="17"/>
  <c r="O271" i="17" s="1"/>
  <c r="O118" i="2"/>
  <c r="P9" i="21"/>
  <c r="O222" i="20"/>
  <c r="L220" i="20"/>
  <c r="O220" i="20" s="1"/>
  <c r="O41" i="8"/>
  <c r="N37" i="8"/>
  <c r="P53" i="8"/>
  <c r="P26" i="19"/>
  <c r="M16" i="19"/>
  <c r="P16" i="19" s="1"/>
  <c r="M18" i="4"/>
  <c r="P18" i="4" s="1"/>
  <c r="P20" i="4"/>
  <c r="M37" i="9"/>
  <c r="P53" i="9"/>
  <c r="P9" i="9"/>
  <c r="M18" i="11"/>
  <c r="P18" i="11" s="1"/>
  <c r="P20" i="22"/>
  <c r="M18" i="22"/>
  <c r="P18" i="22" s="1"/>
  <c r="N290" i="1"/>
  <c r="P290" i="2"/>
  <c r="M26" i="1"/>
  <c r="M20" i="1" s="1"/>
  <c r="M43" i="1"/>
  <c r="P49" i="1"/>
  <c r="N37" i="12"/>
  <c r="O94" i="12"/>
  <c r="O638" i="10"/>
  <c r="L636" i="10"/>
  <c r="O636" i="10" s="1"/>
  <c r="P20" i="15"/>
  <c r="M18" i="15"/>
  <c r="P18" i="15" s="1"/>
  <c r="O12" i="18"/>
  <c r="L10" i="18"/>
  <c r="O10" i="18" s="1"/>
  <c r="O638" i="22"/>
  <c r="L636" i="22"/>
  <c r="O636" i="22" s="1"/>
  <c r="L20" i="2"/>
  <c r="O22" i="2"/>
  <c r="L12" i="2"/>
  <c r="M10" i="3"/>
  <c r="L28" i="6"/>
  <c r="O28" i="6" s="1"/>
  <c r="O29" i="6"/>
  <c r="P20" i="20"/>
  <c r="M18" i="20"/>
  <c r="P18" i="20" s="1"/>
  <c r="O9" i="3"/>
  <c r="P9" i="10"/>
  <c r="O638" i="2"/>
  <c r="L636" i="2"/>
  <c r="O636" i="2" s="1"/>
  <c r="L9" i="5"/>
  <c r="O11" i="5"/>
  <c r="O96" i="4"/>
  <c r="L94" i="4"/>
  <c r="O94" i="4" s="1"/>
  <c r="P12" i="19"/>
  <c r="P12" i="4"/>
  <c r="O41" i="3"/>
  <c r="P20" i="6"/>
  <c r="M18" i="6"/>
  <c r="P18" i="6" s="1"/>
  <c r="L20" i="8"/>
  <c r="O22" i="8"/>
  <c r="L12" i="8"/>
  <c r="P94" i="12"/>
  <c r="P20" i="3"/>
  <c r="O9" i="22"/>
  <c r="N37" i="11"/>
  <c r="O329" i="11"/>
  <c r="L636" i="13"/>
  <c r="O636" i="13" s="1"/>
  <c r="O638" i="13"/>
  <c r="O9" i="12"/>
  <c r="N10" i="15"/>
  <c r="N8" i="15" s="1"/>
  <c r="O41" i="21"/>
  <c r="L13" i="1"/>
  <c r="O13" i="1" s="1"/>
  <c r="P118" i="3"/>
  <c r="M118" i="1"/>
  <c r="P41" i="5"/>
  <c r="O41" i="14"/>
  <c r="O22" i="17"/>
  <c r="L12" i="17"/>
  <c r="L20" i="17"/>
  <c r="O9" i="16"/>
  <c r="O29" i="5"/>
  <c r="L28" i="5"/>
  <c r="O28" i="5" s="1"/>
  <c r="O41" i="12"/>
  <c r="P12" i="14"/>
  <c r="O29" i="13"/>
  <c r="L28" i="13"/>
  <c r="O28" i="13" s="1"/>
  <c r="M20" i="19"/>
  <c r="O41" i="6"/>
  <c r="P12" i="15"/>
  <c r="M10" i="15"/>
  <c r="M8" i="15" s="1"/>
  <c r="P26" i="16"/>
  <c r="M16" i="16"/>
  <c r="P16" i="16" s="1"/>
  <c r="O29" i="18"/>
  <c r="L28" i="18"/>
  <c r="O28" i="18" s="1"/>
  <c r="L636" i="18"/>
  <c r="O636" i="18" s="1"/>
  <c r="O638" i="18"/>
  <c r="O68" i="21"/>
  <c r="L66" i="21"/>
  <c r="O66" i="21" s="1"/>
  <c r="M140" i="1"/>
  <c r="P9" i="5"/>
  <c r="P9" i="14"/>
  <c r="O55" i="2"/>
  <c r="L53" i="2"/>
  <c r="O53" i="2" s="1"/>
  <c r="O290" i="2"/>
  <c r="L273" i="1"/>
  <c r="O273" i="1" s="1"/>
  <c r="O29" i="7"/>
  <c r="L28" i="7"/>
  <c r="O28" i="7" s="1"/>
  <c r="P20" i="5"/>
  <c r="M18" i="5"/>
  <c r="P18" i="5" s="1"/>
  <c r="O29" i="10"/>
  <c r="L28" i="10"/>
  <c r="O28" i="10" s="1"/>
  <c r="P9" i="12"/>
  <c r="O55" i="14"/>
  <c r="L53" i="14"/>
  <c r="O53" i="14" s="1"/>
  <c r="L28" i="19"/>
  <c r="O28" i="19" s="1"/>
  <c r="O29" i="19"/>
  <c r="P18" i="21"/>
  <c r="P9" i="19"/>
  <c r="P12" i="6"/>
  <c r="M10" i="6"/>
  <c r="P331" i="5"/>
  <c r="M329" i="5"/>
  <c r="P41" i="15"/>
  <c r="M37" i="15"/>
  <c r="P9" i="1"/>
  <c r="N94" i="1"/>
  <c r="N37" i="2"/>
  <c r="P41" i="8"/>
  <c r="P41" i="6"/>
  <c r="M37" i="6"/>
  <c r="M37" i="11"/>
  <c r="P41" i="12"/>
  <c r="M37" i="12"/>
  <c r="P26" i="18"/>
  <c r="M16" i="18"/>
  <c r="P16" i="18" s="1"/>
  <c r="P292" i="1"/>
  <c r="O9" i="7"/>
  <c r="O32" i="1"/>
  <c r="L30" i="1"/>
  <c r="O30" i="1" s="1"/>
  <c r="P331" i="8"/>
  <c r="M329" i="8"/>
  <c r="P329" i="8" s="1"/>
  <c r="O22" i="7"/>
  <c r="L12" i="7"/>
  <c r="L20" i="7"/>
  <c r="O9" i="8"/>
  <c r="O9" i="15"/>
  <c r="O29" i="17"/>
  <c r="L28" i="17"/>
  <c r="O28" i="17" s="1"/>
  <c r="P12" i="20"/>
  <c r="M10" i="20"/>
  <c r="M331" i="1"/>
  <c r="P331" i="1" s="1"/>
  <c r="P12" i="16"/>
  <c r="O638" i="20"/>
  <c r="L636" i="20"/>
  <c r="O636" i="20" s="1"/>
  <c r="O29" i="15"/>
  <c r="L28" i="15"/>
  <c r="O28" i="15" s="1"/>
  <c r="P12" i="21"/>
  <c r="M10" i="21"/>
  <c r="P10" i="21" s="1"/>
  <c r="O120" i="8"/>
  <c r="L118" i="8"/>
  <c r="O118" i="8" s="1"/>
  <c r="N118" i="1"/>
  <c r="O66" i="5"/>
  <c r="L636" i="12"/>
  <c r="O636" i="12" s="1"/>
  <c r="O638" i="12"/>
  <c r="O638" i="8"/>
  <c r="L636" i="8"/>
  <c r="O636" i="8" s="1"/>
  <c r="O9" i="14"/>
  <c r="O57" i="1"/>
  <c r="L55" i="1"/>
  <c r="O9" i="20"/>
  <c r="P26" i="2"/>
  <c r="M20" i="2"/>
  <c r="M16" i="2"/>
  <c r="L636" i="9"/>
  <c r="O636" i="9" s="1"/>
  <c r="O638" i="9"/>
  <c r="L53" i="10"/>
  <c r="O55" i="10"/>
  <c r="P9" i="18"/>
  <c r="O31" i="1"/>
  <c r="L11" i="1"/>
  <c r="L29" i="1"/>
  <c r="O43" i="2"/>
  <c r="L41" i="2"/>
  <c r="P9" i="15"/>
  <c r="O640" i="1"/>
  <c r="L638" i="1"/>
  <c r="N140" i="1"/>
  <c r="P140" i="2"/>
  <c r="M37" i="2"/>
  <c r="P41" i="2"/>
  <c r="O11" i="13"/>
  <c r="L9" i="13"/>
  <c r="O22" i="10"/>
  <c r="L12" i="10"/>
  <c r="L20" i="10"/>
  <c r="N636" i="17"/>
  <c r="O636" i="17" s="1"/>
  <c r="O638" i="17"/>
  <c r="P331" i="19"/>
  <c r="M329" i="19"/>
  <c r="P329" i="19" s="1"/>
  <c r="L120" i="1"/>
  <c r="O120" i="1" s="1"/>
  <c r="L28" i="4"/>
  <c r="O28" i="4" s="1"/>
  <c r="O29" i="4"/>
  <c r="O30" i="3"/>
  <c r="L28" i="3"/>
  <c r="O28" i="3" s="1"/>
  <c r="M37" i="3"/>
  <c r="O11" i="6"/>
  <c r="L9" i="6"/>
  <c r="M37" i="7"/>
  <c r="P96" i="16"/>
  <c r="M94" i="16"/>
  <c r="P94" i="16" s="1"/>
  <c r="L28" i="16"/>
  <c r="O28" i="16" s="1"/>
  <c r="L28" i="2"/>
  <c r="O28" i="2" s="1"/>
  <c r="O29" i="2"/>
  <c r="P26" i="5"/>
  <c r="M16" i="5"/>
  <c r="P16" i="5" s="1"/>
  <c r="P26" i="4"/>
  <c r="M16" i="4"/>
  <c r="P16" i="4" s="1"/>
  <c r="P26" i="7"/>
  <c r="M16" i="7"/>
  <c r="M20" i="7"/>
  <c r="P12" i="5"/>
  <c r="P20" i="9"/>
  <c r="M18" i="9"/>
  <c r="P18" i="9" s="1"/>
  <c r="P12" i="18"/>
  <c r="O142" i="3"/>
  <c r="L140" i="3"/>
  <c r="O140" i="3" s="1"/>
  <c r="P12" i="8"/>
  <c r="L250" i="5"/>
  <c r="O250" i="5" s="1"/>
  <c r="O252" i="5"/>
  <c r="P312" i="1"/>
  <c r="O22" i="13"/>
  <c r="L12" i="13"/>
  <c r="L20" i="13"/>
  <c r="P26" i="17"/>
  <c r="M16" i="17"/>
  <c r="P16" i="17" s="1"/>
  <c r="O12" i="3"/>
  <c r="L10" i="3"/>
  <c r="O10" i="3" s="1"/>
  <c r="P43" i="10"/>
  <c r="M41" i="10"/>
  <c r="L20" i="4"/>
  <c r="L12" i="4"/>
  <c r="O22" i="4"/>
  <c r="P53" i="5"/>
  <c r="N37" i="14"/>
  <c r="O30" i="12"/>
  <c r="O22" i="20"/>
  <c r="L12" i="20"/>
  <c r="L20" i="20"/>
  <c r="O142" i="7"/>
  <c r="L140" i="7"/>
  <c r="O140" i="7" s="1"/>
  <c r="P331" i="18"/>
  <c r="M329" i="18"/>
  <c r="P329" i="18" s="1"/>
  <c r="O12" i="19"/>
  <c r="L10" i="19"/>
  <c r="O10" i="19" s="1"/>
  <c r="P250" i="2"/>
  <c r="M250" i="1"/>
  <c r="O11" i="9"/>
  <c r="L9" i="9"/>
  <c r="P41" i="18"/>
  <c r="N8" i="16"/>
  <c r="P331" i="13"/>
  <c r="M329" i="13"/>
  <c r="P329" i="13" s="1"/>
  <c r="O22" i="15"/>
  <c r="L12" i="15"/>
  <c r="L20" i="15"/>
  <c r="P26" i="8"/>
  <c r="M16" i="8"/>
  <c r="P16" i="8" s="1"/>
  <c r="L28" i="8"/>
  <c r="O28" i="8" s="1"/>
  <c r="O29" i="8"/>
  <c r="O9" i="4"/>
  <c r="O53" i="8"/>
  <c r="O11" i="17"/>
  <c r="L9" i="17"/>
  <c r="M37" i="22"/>
  <c r="P37" i="22" s="1"/>
  <c r="P41" i="22"/>
  <c r="L636" i="3"/>
  <c r="O636" i="3" s="1"/>
  <c r="O638" i="3"/>
  <c r="M37" i="21"/>
  <c r="P37" i="21" s="1"/>
  <c r="P96" i="5"/>
  <c r="M94" i="5"/>
  <c r="M96" i="1"/>
  <c r="P96" i="1" s="1"/>
  <c r="P12" i="9"/>
  <c r="M10" i="9"/>
  <c r="P10" i="9" s="1"/>
  <c r="P41" i="13"/>
  <c r="O22" i="14"/>
  <c r="L20" i="14"/>
  <c r="L12" i="14"/>
  <c r="L53" i="15"/>
  <c r="O53" i="15" s="1"/>
  <c r="O55" i="15"/>
  <c r="O96" i="2"/>
  <c r="L94" i="2"/>
  <c r="L96" i="1"/>
  <c r="O96" i="1" s="1"/>
  <c r="P118" i="12"/>
  <c r="P310" i="3"/>
  <c r="M310" i="1"/>
  <c r="O29" i="12"/>
  <c r="L28" i="12"/>
  <c r="O55" i="13"/>
  <c r="L53" i="13"/>
  <c r="O53" i="13" s="1"/>
  <c r="M20" i="16"/>
  <c r="P12" i="17"/>
  <c r="P222" i="1"/>
  <c r="P26" i="10"/>
  <c r="M16" i="10"/>
  <c r="P16" i="10" s="1"/>
  <c r="O9" i="19"/>
  <c r="O43" i="4"/>
  <c r="L41" i="4"/>
  <c r="O222" i="11"/>
  <c r="L220" i="11"/>
  <c r="O220" i="11" s="1"/>
  <c r="P20" i="12"/>
  <c r="M18" i="12"/>
  <c r="P18" i="12" s="1"/>
  <c r="L41" i="20"/>
  <c r="O43" i="20"/>
  <c r="O142" i="21"/>
  <c r="L140" i="21"/>
  <c r="O140" i="21" s="1"/>
  <c r="P20" i="21"/>
  <c r="O9" i="10"/>
  <c r="O9" i="18"/>
  <c r="L18" i="21" l="1"/>
  <c r="O18" i="21" s="1"/>
  <c r="P310" i="1"/>
  <c r="P20" i="14"/>
  <c r="P37" i="7"/>
  <c r="M10" i="14"/>
  <c r="P10" i="14" s="1"/>
  <c r="O12" i="6"/>
  <c r="L18" i="18"/>
  <c r="O18" i="18" s="1"/>
  <c r="O12" i="5"/>
  <c r="O12" i="21"/>
  <c r="P8" i="22"/>
  <c r="L18" i="11"/>
  <c r="O18" i="11" s="1"/>
  <c r="P271" i="1"/>
  <c r="L10" i="22"/>
  <c r="O10" i="22" s="1"/>
  <c r="L18" i="6"/>
  <c r="O18" i="6" s="1"/>
  <c r="P66" i="1"/>
  <c r="L18" i="5"/>
  <c r="O18" i="5" s="1"/>
  <c r="P37" i="3"/>
  <c r="L18" i="19"/>
  <c r="O18" i="19" s="1"/>
  <c r="P37" i="6"/>
  <c r="P37" i="9"/>
  <c r="O20" i="3"/>
  <c r="P250" i="1"/>
  <c r="P37" i="17"/>
  <c r="O12" i="9"/>
  <c r="O20" i="16"/>
  <c r="L18" i="9"/>
  <c r="O18" i="9" s="1"/>
  <c r="P10" i="22"/>
  <c r="P220" i="1"/>
  <c r="L10" i="11"/>
  <c r="L8" i="11" s="1"/>
  <c r="O8" i="11" s="1"/>
  <c r="P37" i="4"/>
  <c r="L37" i="16"/>
  <c r="O37" i="16" s="1"/>
  <c r="O41" i="16"/>
  <c r="L37" i="19"/>
  <c r="O37" i="19" s="1"/>
  <c r="P37" i="14"/>
  <c r="O20" i="22"/>
  <c r="O28" i="12"/>
  <c r="L37" i="22"/>
  <c r="O37" i="22" s="1"/>
  <c r="L290" i="1"/>
  <c r="O290" i="1" s="1"/>
  <c r="M10" i="5"/>
  <c r="P10" i="5" s="1"/>
  <c r="P37" i="12"/>
  <c r="M8" i="12"/>
  <c r="P8" i="12" s="1"/>
  <c r="P290" i="1"/>
  <c r="P37" i="15"/>
  <c r="M8" i="21"/>
  <c r="P8" i="21" s="1"/>
  <c r="O12" i="12"/>
  <c r="O12" i="16"/>
  <c r="L250" i="1"/>
  <c r="O250" i="1" s="1"/>
  <c r="O10" i="16"/>
  <c r="L8" i="16"/>
  <c r="O8" i="16" s="1"/>
  <c r="L37" i="12"/>
  <c r="O37" i="12" s="1"/>
  <c r="L310" i="1"/>
  <c r="O310" i="1" s="1"/>
  <c r="P37" i="11"/>
  <c r="P37" i="2"/>
  <c r="L37" i="6"/>
  <c r="O37" i="6" s="1"/>
  <c r="L329" i="1"/>
  <c r="O329" i="1" s="1"/>
  <c r="L8" i="18"/>
  <c r="O8" i="18" s="1"/>
  <c r="M37" i="8"/>
  <c r="P37" i="8" s="1"/>
  <c r="P10" i="15"/>
  <c r="L8" i="3"/>
  <c r="O8" i="3" s="1"/>
  <c r="M10" i="8"/>
  <c r="P10" i="8" s="1"/>
  <c r="L271" i="1"/>
  <c r="O271" i="1" s="1"/>
  <c r="M10" i="19"/>
  <c r="P10" i="19" s="1"/>
  <c r="L37" i="17"/>
  <c r="O37" i="17" s="1"/>
  <c r="N37" i="1"/>
  <c r="L118" i="1"/>
  <c r="O118" i="1" s="1"/>
  <c r="M10" i="18"/>
  <c r="M10" i="16"/>
  <c r="M8" i="16" s="1"/>
  <c r="P8" i="16" s="1"/>
  <c r="L66" i="1"/>
  <c r="O66" i="1" s="1"/>
  <c r="O53" i="9"/>
  <c r="L37" i="9"/>
  <c r="O37" i="9" s="1"/>
  <c r="O41" i="18"/>
  <c r="L37" i="18"/>
  <c r="O37" i="18" s="1"/>
  <c r="O20" i="20"/>
  <c r="L18" i="20"/>
  <c r="O18" i="20" s="1"/>
  <c r="M37" i="10"/>
  <c r="P37" i="10" s="1"/>
  <c r="P41" i="10"/>
  <c r="P329" i="5"/>
  <c r="M329" i="1"/>
  <c r="P329" i="1" s="1"/>
  <c r="O12" i="20"/>
  <c r="L10" i="20"/>
  <c r="O29" i="1"/>
  <c r="L28" i="1"/>
  <c r="O28" i="1" s="1"/>
  <c r="O20" i="13"/>
  <c r="L18" i="13"/>
  <c r="O18" i="13" s="1"/>
  <c r="O11" i="1"/>
  <c r="L9" i="1"/>
  <c r="P20" i="2"/>
  <c r="M18" i="2"/>
  <c r="P18" i="2" s="1"/>
  <c r="O20" i="7"/>
  <c r="L18" i="7"/>
  <c r="O18" i="7" s="1"/>
  <c r="L220" i="1"/>
  <c r="O220" i="1" s="1"/>
  <c r="P10" i="6"/>
  <c r="M8" i="6"/>
  <c r="P8" i="6" s="1"/>
  <c r="P20" i="19"/>
  <c r="M18" i="19"/>
  <c r="P18" i="19" s="1"/>
  <c r="O12" i="17"/>
  <c r="L10" i="17"/>
  <c r="O10" i="17" s="1"/>
  <c r="P118" i="1"/>
  <c r="L37" i="3"/>
  <c r="O37" i="3" s="1"/>
  <c r="O9" i="5"/>
  <c r="L8" i="5"/>
  <c r="O8" i="5" s="1"/>
  <c r="L10" i="2"/>
  <c r="O10" i="2" s="1"/>
  <c r="O12" i="2"/>
  <c r="M8" i="9"/>
  <c r="P8" i="9" s="1"/>
  <c r="L37" i="15"/>
  <c r="O37" i="15" s="1"/>
  <c r="O41" i="15"/>
  <c r="P16" i="13"/>
  <c r="M10" i="13"/>
  <c r="P20" i="16"/>
  <c r="M18" i="16"/>
  <c r="P18" i="16" s="1"/>
  <c r="O55" i="1"/>
  <c r="L53" i="1"/>
  <c r="O53" i="1" s="1"/>
  <c r="P10" i="20"/>
  <c r="M8" i="20"/>
  <c r="P8" i="20" s="1"/>
  <c r="P43" i="1"/>
  <c r="M41" i="1"/>
  <c r="P20" i="1"/>
  <c r="M18" i="1"/>
  <c r="P18" i="1" s="1"/>
  <c r="O12" i="14"/>
  <c r="L10" i="14"/>
  <c r="O20" i="14"/>
  <c r="L18" i="14"/>
  <c r="O18" i="14" s="1"/>
  <c r="O41" i="20"/>
  <c r="L37" i="20"/>
  <c r="O37" i="20" s="1"/>
  <c r="L94" i="1"/>
  <c r="O94" i="1" s="1"/>
  <c r="O94" i="2"/>
  <c r="P94" i="5"/>
  <c r="M94" i="1"/>
  <c r="P94" i="1" s="1"/>
  <c r="L10" i="13"/>
  <c r="O10" i="13" s="1"/>
  <c r="O12" i="13"/>
  <c r="L8" i="6"/>
  <c r="O8" i="6" s="1"/>
  <c r="O9" i="6"/>
  <c r="P8" i="15"/>
  <c r="O12" i="7"/>
  <c r="L10" i="7"/>
  <c r="O12" i="8"/>
  <c r="L10" i="8"/>
  <c r="L37" i="8"/>
  <c r="O37" i="8" s="1"/>
  <c r="O9" i="2"/>
  <c r="M10" i="10"/>
  <c r="P10" i="11"/>
  <c r="M8" i="11"/>
  <c r="P8" i="11" s="1"/>
  <c r="O9" i="13"/>
  <c r="O20" i="17"/>
  <c r="L18" i="17"/>
  <c r="O18" i="17" s="1"/>
  <c r="M37" i="16"/>
  <c r="P37" i="16" s="1"/>
  <c r="P26" i="1"/>
  <c r="M16" i="1"/>
  <c r="P16" i="1" s="1"/>
  <c r="M18" i="13"/>
  <c r="P18" i="13" s="1"/>
  <c r="P20" i="13"/>
  <c r="M10" i="17"/>
  <c r="O9" i="17"/>
  <c r="O20" i="15"/>
  <c r="L18" i="15"/>
  <c r="O18" i="15" s="1"/>
  <c r="L37" i="13"/>
  <c r="O37" i="13" s="1"/>
  <c r="L10" i="4"/>
  <c r="O12" i="4"/>
  <c r="L37" i="7"/>
  <c r="O37" i="7" s="1"/>
  <c r="P20" i="7"/>
  <c r="M18" i="7"/>
  <c r="P18" i="7" s="1"/>
  <c r="O20" i="10"/>
  <c r="L18" i="10"/>
  <c r="O18" i="10" s="1"/>
  <c r="L37" i="11"/>
  <c r="O37" i="11" s="1"/>
  <c r="O53" i="10"/>
  <c r="L37" i="10"/>
  <c r="O37" i="10" s="1"/>
  <c r="L37" i="5"/>
  <c r="O37" i="5" s="1"/>
  <c r="L37" i="14"/>
  <c r="O37" i="14" s="1"/>
  <c r="L8" i="12"/>
  <c r="O8" i="12" s="1"/>
  <c r="M10" i="4"/>
  <c r="O20" i="2"/>
  <c r="L18" i="2"/>
  <c r="O18" i="2" s="1"/>
  <c r="O22" i="1"/>
  <c r="L12" i="1"/>
  <c r="L20" i="1"/>
  <c r="O638" i="1"/>
  <c r="L636" i="1"/>
  <c r="O636" i="1" s="1"/>
  <c r="P16" i="2"/>
  <c r="M10" i="2"/>
  <c r="M37" i="5"/>
  <c r="P37" i="5" s="1"/>
  <c r="L37" i="21"/>
  <c r="O37" i="21" s="1"/>
  <c r="P10" i="3"/>
  <c r="M8" i="3"/>
  <c r="P8" i="3" s="1"/>
  <c r="L37" i="4"/>
  <c r="O37" i="4" s="1"/>
  <c r="O41" i="4"/>
  <c r="L8" i="19"/>
  <c r="O8" i="19" s="1"/>
  <c r="M37" i="13"/>
  <c r="P37" i="13" s="1"/>
  <c r="O12" i="15"/>
  <c r="L10" i="15"/>
  <c r="M37" i="18"/>
  <c r="P37" i="18" s="1"/>
  <c r="O20" i="4"/>
  <c r="L18" i="4"/>
  <c r="O18" i="4" s="1"/>
  <c r="L8" i="21"/>
  <c r="O8" i="21" s="1"/>
  <c r="P16" i="7"/>
  <c r="M10" i="7"/>
  <c r="O12" i="10"/>
  <c r="L10" i="10"/>
  <c r="L37" i="2"/>
  <c r="O37" i="2" s="1"/>
  <c r="O41" i="2"/>
  <c r="P140" i="1"/>
  <c r="O20" i="8"/>
  <c r="L18" i="8"/>
  <c r="O18" i="8" s="1"/>
  <c r="L140" i="1"/>
  <c r="O140" i="1" s="1"/>
  <c r="P94" i="19"/>
  <c r="M37" i="19"/>
  <c r="P37" i="19" s="1"/>
  <c r="L41" i="1"/>
  <c r="O43" i="1"/>
  <c r="P12" i="1"/>
  <c r="L8" i="9"/>
  <c r="O8" i="9" s="1"/>
  <c r="O9" i="9"/>
  <c r="M8" i="14" l="1"/>
  <c r="P8" i="14" s="1"/>
  <c r="L8" i="22"/>
  <c r="O8" i="22" s="1"/>
  <c r="O10" i="11"/>
  <c r="M8" i="5"/>
  <c r="P8" i="5" s="1"/>
  <c r="P10" i="16"/>
  <c r="M8" i="8"/>
  <c r="P8" i="8" s="1"/>
  <c r="M8" i="19"/>
  <c r="P8" i="19" s="1"/>
  <c r="L8" i="13"/>
  <c r="O8" i="13" s="1"/>
  <c r="L8" i="17"/>
  <c r="O8" i="17" s="1"/>
  <c r="L8" i="2"/>
  <c r="O8" i="2" s="1"/>
  <c r="P10" i="18"/>
  <c r="M8" i="18"/>
  <c r="P8" i="18" s="1"/>
  <c r="M10" i="1"/>
  <c r="P10" i="1" s="1"/>
  <c r="O10" i="4"/>
  <c r="L8" i="4"/>
  <c r="O8" i="4" s="1"/>
  <c r="P10" i="17"/>
  <c r="M8" i="17"/>
  <c r="P8" i="17" s="1"/>
  <c r="O10" i="8"/>
  <c r="L8" i="8"/>
  <c r="O8" i="8" s="1"/>
  <c r="P41" i="1"/>
  <c r="M37" i="1"/>
  <c r="P37" i="1" s="1"/>
  <c r="O9" i="1"/>
  <c r="O10" i="20"/>
  <c r="L8" i="20"/>
  <c r="O8" i="20" s="1"/>
  <c r="P10" i="7"/>
  <c r="M8" i="7"/>
  <c r="P8" i="7" s="1"/>
  <c r="O10" i="15"/>
  <c r="L8" i="15"/>
  <c r="O8" i="15" s="1"/>
  <c r="O10" i="10"/>
  <c r="L8" i="10"/>
  <c r="O8" i="10" s="1"/>
  <c r="P10" i="2"/>
  <c r="M8" i="2"/>
  <c r="P8" i="2" s="1"/>
  <c r="P10" i="10"/>
  <c r="M8" i="10"/>
  <c r="P8" i="10" s="1"/>
  <c r="O10" i="14"/>
  <c r="L8" i="14"/>
  <c r="O8" i="14" s="1"/>
  <c r="P10" i="13"/>
  <c r="M8" i="13"/>
  <c r="P8" i="13" s="1"/>
  <c r="O20" i="1"/>
  <c r="L18" i="1"/>
  <c r="O18" i="1" s="1"/>
  <c r="O12" i="1"/>
  <c r="L10" i="1"/>
  <c r="O10" i="1" s="1"/>
  <c r="L37" i="1"/>
  <c r="O37" i="1" s="1"/>
  <c r="O41" i="1"/>
  <c r="P10" i="4"/>
  <c r="M8" i="4"/>
  <c r="P8" i="4" s="1"/>
  <c r="O10" i="7"/>
  <c r="L8" i="7"/>
  <c r="O8" i="7" s="1"/>
  <c r="M8" i="1" l="1"/>
  <c r="P8" i="1" s="1"/>
  <c r="L8" i="1"/>
  <c r="O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<sst xmlns="http://schemas.openxmlformats.org/spreadsheetml/2006/main" count="28952" uniqueCount="303">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</sst>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71093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1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ca="1">L9+L10</f>
        <v>96553560.49000001</v>
      </c>
      <c r="M8" s="23">
        <f ca="1">M9+M10</f>
        <v>70242922.49000001</v>
      </c>
      <c r="N8" s="23">
        <f ca="1">N9+N10</f>
        <v>82374041.49000001</v>
      </c>
      <c r="O8" s="22">
        <f t="shared" ref="O8:O16" ca="1" si="0">IF(L8&gt;0,N8*100/L8,0)</f>
        <v>85.314348918838093</v>
      </c>
      <c r="P8" s="22">
        <f t="shared" ref="P8:P16" ca="1" si="1">IF(M8&gt;0,N8*100/M8,0)</f>
        <v>117.27023672986702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96553560.49000001</v>
      </c>
      <c r="M10" s="30">
        <f t="shared" ca="1" si="2"/>
        <v>70242922.49000001</v>
      </c>
      <c r="N10" s="30">
        <f t="shared" ca="1" si="2"/>
        <v>82374041.49000001</v>
      </c>
      <c r="O10" s="29">
        <f t="shared" ca="1" si="0"/>
        <v>85.314348918838093</v>
      </c>
      <c r="P10" s="29">
        <f t="shared" ca="1" si="1"/>
        <v>117.27023672986702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86351494.49000001</v>
      </c>
      <c r="M12" s="38">
        <f t="shared" ca="1" si="3"/>
        <v>60111006.490000002</v>
      </c>
      <c r="N12" s="38">
        <f t="shared" ca="1" si="3"/>
        <v>72267425.49000001</v>
      </c>
      <c r="O12" s="38">
        <f t="shared" ca="1" si="0"/>
        <v>83.689837583956333</v>
      </c>
      <c r="P12" s="38">
        <f t="shared" ca="1" si="1"/>
        <v>120.22328307216472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38597175.490000002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47754319</v>
      </c>
      <c r="M14" s="38">
        <f t="shared" si="3"/>
        <v>0</v>
      </c>
      <c r="N14" s="38">
        <f t="shared" ca="1" si="3"/>
        <v>19671641.509999998</v>
      </c>
      <c r="O14" s="38">
        <f t="shared" ca="1" si="0"/>
        <v>41.193429038324254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10202066</v>
      </c>
      <c r="M16" s="38">
        <f t="shared" ca="1" si="3"/>
        <v>10131916</v>
      </c>
      <c r="N16" s="38">
        <f t="shared" ca="1" si="3"/>
        <v>10106616</v>
      </c>
      <c r="O16" s="49">
        <f t="shared" ca="1" si="0"/>
        <v>99.064405190086006</v>
      </c>
      <c r="P16" s="49">
        <f t="shared" ca="1" si="1"/>
        <v>99.750294021387461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ca="1">L19+L20</f>
        <v>68679371.49000001</v>
      </c>
      <c r="M18" s="23">
        <f ca="1">M19+M20</f>
        <v>70242922.49000001</v>
      </c>
      <c r="N18" s="23">
        <f ca="1">N19+N20</f>
        <v>62702399.980000004</v>
      </c>
      <c r="O18" s="22">
        <f t="shared" ref="O18:O26" ca="1" si="4">IF(L18&gt;0,N18*100/L18,0)</f>
        <v>91.297282749784216</v>
      </c>
      <c r="P18" s="22">
        <f t="shared" ref="P18:P26" ca="1" si="5">IF(M18&gt;0,N18*100/M18,0)</f>
        <v>89.265078611907839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68679371.49000001</v>
      </c>
      <c r="M20" s="30">
        <f t="shared" ca="1" si="6"/>
        <v>70242922.49000001</v>
      </c>
      <c r="N20" s="30">
        <f t="shared" ca="1" si="6"/>
        <v>62702399.980000004</v>
      </c>
      <c r="O20" s="29">
        <f t="shared" ca="1" si="4"/>
        <v>91.297282749784216</v>
      </c>
      <c r="P20" s="29">
        <f t="shared" ca="1" si="5"/>
        <v>89.265078611907839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58477305.490000002</v>
      </c>
      <c r="M22" s="41">
        <f t="shared" ca="1" si="7"/>
        <v>60111006.490000002</v>
      </c>
      <c r="N22" s="38">
        <f t="shared" ca="1" si="7"/>
        <v>52595783.980000004</v>
      </c>
      <c r="O22" s="38">
        <f t="shared" ca="1" si="4"/>
        <v>89.942215256471115</v>
      </c>
      <c r="P22" s="38">
        <f t="shared" ca="1" si="5"/>
        <v>87.49775964697875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38597175.490000002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19880130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10202066</v>
      </c>
      <c r="M26" s="49">
        <f t="shared" ca="1" si="7"/>
        <v>10131916</v>
      </c>
      <c r="N26" s="49">
        <f t="shared" ca="1" si="7"/>
        <v>10106616</v>
      </c>
      <c r="O26" s="49">
        <f t="shared" ca="1" si="4"/>
        <v>99.064405190086006</v>
      </c>
      <c r="P26" s="49">
        <f t="shared" ca="1" si="5"/>
        <v>99.750294021387461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ca="1">L29+L30</f>
        <v>27874189</v>
      </c>
      <c r="M28" s="23">
        <f>M29+M30</f>
        <v>0</v>
      </c>
      <c r="N28" s="23">
        <f ca="1">N29+N30</f>
        <v>19671641.509999998</v>
      </c>
      <c r="O28" s="22">
        <f t="shared" ref="O28:O30" ca="1" si="8">IF(L28&gt;0,N28*100/L28,0)</f>
        <v>70.572964508492063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27874189</v>
      </c>
      <c r="M30" s="30">
        <f t="shared" si="10"/>
        <v>0</v>
      </c>
      <c r="N30" s="30">
        <f t="shared" ca="1" si="10"/>
        <v>19671641.509999998</v>
      </c>
      <c r="O30" s="29">
        <f t="shared" ca="1" si="8"/>
        <v>70.572964508492063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27874189</v>
      </c>
      <c r="M32" s="38">
        <f t="shared" si="11"/>
        <v>0</v>
      </c>
      <c r="N32" s="38">
        <f t="shared" ca="1" si="11"/>
        <v>19671641.509999998</v>
      </c>
      <c r="O32" s="38">
        <f t="shared" ca="1" si="12"/>
        <v>70.572964508492063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27874189</v>
      </c>
      <c r="M34" s="38">
        <f t="shared" si="11"/>
        <v>0</v>
      </c>
      <c r="N34" s="38">
        <f t="shared" ca="1" si="11"/>
        <v>19671641.509999998</v>
      </c>
      <c r="O34" s="38">
        <f t="shared" ca="1" si="12"/>
        <v>70.572964508492063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68679371.49000001</v>
      </c>
      <c r="M37" s="54">
        <f t="shared" ca="1" si="13"/>
        <v>70242922.49000001</v>
      </c>
      <c r="N37" s="54">
        <f t="shared" ca="1" si="13"/>
        <v>62702399.980000004</v>
      </c>
      <c r="O37" s="55">
        <f t="shared" ca="1" si="12"/>
        <v>91.297282749784216</v>
      </c>
      <c r="P37" s="55">
        <f t="shared" ca="1" si="9"/>
        <v>89.265078611907839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ca="1">L42+L43</f>
        <v>17151131</v>
      </c>
      <c r="M41" s="78">
        <f ca="1">M42+M43</f>
        <v>17080981</v>
      </c>
      <c r="N41" s="78">
        <f ca="1">N42+N43</f>
        <v>15810449.180000002</v>
      </c>
      <c r="O41" s="77">
        <f t="shared" ref="O41:O43" ca="1" si="14">IF(L41&gt;0,N41*100/L41,0)</f>
        <v>92.183128797745184</v>
      </c>
      <c r="P41" s="77">
        <f t="shared" ref="P41:P43" ca="1" si="15">IF(M41&gt;0,N41*100/M41,0)</f>
        <v>92.561716332334797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17151131</v>
      </c>
      <c r="M43" s="78">
        <f t="shared" ca="1" si="16"/>
        <v>17080981</v>
      </c>
      <c r="N43" s="78">
        <f t="shared" ca="1" si="16"/>
        <v>15810449.180000002</v>
      </c>
      <c r="O43" s="77">
        <f t="shared" ca="1" si="14"/>
        <v>92.183128797745184</v>
      </c>
      <c r="P43" s="77">
        <f t="shared" ca="1" si="15"/>
        <v>92.561716332334797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14512365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14512365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13234683.180000002</v>
      </c>
      <c r="O45" s="38">
        <f ca="1">IF(L45&gt;0,N45*100/L45,0)</f>
        <v>91.195909005871911</v>
      </c>
      <c r="P45" s="38">
        <f ca="1">IF(M45&gt;0,N45*100/M45,0)</f>
        <v>91.195909005871911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14512365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2638766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2568616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2575766</v>
      </c>
      <c r="O49" s="49">
        <f ca="1">IF(L49&gt;0,N49*100/L49,0)</f>
        <v>97.612520397791997</v>
      </c>
      <c r="P49" s="49">
        <f ca="1">IF(M49&gt;0,N49*100/M49,0)</f>
        <v>100.27836001955917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17">L54+L55</f>
        <v>9343810.4900000002</v>
      </c>
      <c r="M53" s="121">
        <f t="shared" ca="1" si="17"/>
        <v>9343810.4900000002</v>
      </c>
      <c r="N53" s="121">
        <f t="shared" ca="1" si="17"/>
        <v>8361739.4900000002</v>
      </c>
      <c r="O53" s="120">
        <f t="shared" ref="O53:O55" ca="1" si="18">IF(L53&gt;0,N53*100/L53,0)</f>
        <v>89.489609179776934</v>
      </c>
      <c r="P53" s="120">
        <f t="shared" ref="P53:P55" ca="1" si="19">IF(M53&gt;0,N53*100/M53,0)</f>
        <v>89.489609179776934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9343810.4900000002</v>
      </c>
      <c r="M55" s="121">
        <f t="shared" ca="1" si="21"/>
        <v>9343810.4900000002</v>
      </c>
      <c r="N55" s="121">
        <f t="shared" ca="1" si="21"/>
        <v>8361739.4900000002</v>
      </c>
      <c r="O55" s="120">
        <f t="shared" ca="1" si="18"/>
        <v>89.489609179776934</v>
      </c>
      <c r="P55" s="120">
        <f t="shared" ca="1" si="19"/>
        <v>89.489609179776934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9343810.4900000002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9343810.4900000002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8361739.4900000002</v>
      </c>
      <c r="O57" s="38">
        <f ca="1">IF(L57&gt;0,N57*100/L57,0)</f>
        <v>89.489609179776934</v>
      </c>
      <c r="P57" s="38">
        <f ca="1">IF(M57&gt;0,N57*100/M57,0)</f>
        <v>89.489609179776934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9343810.4900000002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10968950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11518950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10311876.23</v>
      </c>
      <c r="O66" s="151">
        <f t="shared" ref="O66:O68" ca="1" si="23">IF(L66&gt;0,N66*100/L66,0)</f>
        <v>94.00969308821719</v>
      </c>
      <c r="P66" s="151">
        <f t="shared" ref="P66:P68" ca="1" si="24">IF(M66&gt;0,N66*100/M66,0)</f>
        <v>89.520973960300196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10968950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11518950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10311876.23</v>
      </c>
      <c r="O68" s="156">
        <f t="shared" ca="1" si="23"/>
        <v>94.00969308821719</v>
      </c>
      <c r="P68" s="156">
        <f t="shared" ca="1" si="24"/>
        <v>89.520973960300196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5507850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6057850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4850776.2300000004</v>
      </c>
      <c r="O70" s="169">
        <f ca="1">IF(L70&gt;0,N70*100/L70,0)</f>
        <v>88.070231215447052</v>
      </c>
      <c r="P70" s="169">
        <f ca="1">IF(M70&gt;0,N70*100/M70,0)</f>
        <v>80.074221547248627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4129750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7</v>
      </c>
      <c r="K88" s="163">
        <f t="shared" ca="1" si="25"/>
        <v>87.5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29</v>
      </c>
      <c r="K92" s="143">
        <f t="shared" ref="K92:K93" ca="1" si="26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6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1443792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1246665.32</v>
      </c>
      <c r="O94" s="151">
        <f t="shared" ref="O94:O96" ca="1" si="27">IF(L94&gt;0,N94*100/L94,0)</f>
        <v>83.459324915982705</v>
      </c>
      <c r="P94" s="151">
        <f t="shared" ref="P94:P96" ca="1" si="28">IF(M94&gt;0,N94*100/M94,0)</f>
        <v>86.346601172468056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1443792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1246665.32</v>
      </c>
      <c r="O96" s="156">
        <f t="shared" ca="1" si="27"/>
        <v>83.459324915982705</v>
      </c>
      <c r="P96" s="156">
        <f t="shared" ca="1" si="28"/>
        <v>86.346601172468056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704592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507465.32</v>
      </c>
      <c r="O98" s="169">
        <f ca="1">IF(L98&gt;0,N98*100/L98,0)</f>
        <v>67.254926180189258</v>
      </c>
      <c r="P98" s="169">
        <f ca="1">IF(M98&gt;0,N98*100/M98,0)</f>
        <v>72.022577605195636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29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29</v>
      </c>
      <c r="K109" s="225">
        <f t="shared" ca="1" si="29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29</v>
      </c>
      <c r="K111" s="225">
        <f t="shared" ca="1" si="29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29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2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447675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444765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401378</v>
      </c>
      <c r="O118" s="151">
        <f t="shared" ref="O118:O120" ca="1" si="30">IF(L118&gt;0,N118*100/L118,0)</f>
        <v>89.65834589825208</v>
      </c>
      <c r="P118" s="151">
        <f t="shared" ref="P118:P120" ca="1" si="31">IF(M118&gt;0,N118*100/M118,0)</f>
        <v>90.24496082200713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447675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444765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401378</v>
      </c>
      <c r="O120" s="156">
        <f t="shared" ca="1" si="30"/>
        <v>89.65834589825208</v>
      </c>
      <c r="P120" s="156">
        <f t="shared" ca="1" si="31"/>
        <v>90.24496082200713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447675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444765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401378</v>
      </c>
      <c r="O122" s="169">
        <f ca="1">IF(L122&gt;0,N122*100/L122,0)</f>
        <v>89.65834589825208</v>
      </c>
      <c r="P122" s="169">
        <f ca="1">IF(M122&gt;0,N122*100/M122,0)</f>
        <v>90.24496082200713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447675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5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2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7243915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7243915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6483603.8899999997</v>
      </c>
      <c r="O140" s="151">
        <f t="shared" ref="O140:O142" ca="1" si="33">IF(L140&gt;0,N140*100/L140,0)</f>
        <v>89.504140923796044</v>
      </c>
      <c r="P140" s="151">
        <f t="shared" ref="P140:P142" ca="1" si="34">IF(M140&gt;0,N140*100/M140,0)</f>
        <v>89.504140923796044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7243915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7243915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6483603.8899999997</v>
      </c>
      <c r="O142" s="156">
        <f t="shared" ca="1" si="33"/>
        <v>89.504140923796044</v>
      </c>
      <c r="P142" s="156">
        <f t="shared" ca="1" si="34"/>
        <v>89.504140923796044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7243915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7243915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6483603.8899999997</v>
      </c>
      <c r="O144" s="169">
        <f ca="1">IF(L144&gt;0,N144*100/L144,0)</f>
        <v>89.504140923796044</v>
      </c>
      <c r="P144" s="169">
        <f ca="1">IF(M144&gt;0,N144*100/M144,0)</f>
        <v>89.504140923796044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3653315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77</v>
      </c>
      <c r="K149" s="277">
        <f ca="1">IF(I149&gt;0,J149*100/I149,0)</f>
        <v>91.666666666666671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16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18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77</v>
      </c>
      <c r="K158" s="163">
        <f ca="1">IF(I158&gt;0,J158*100/I158,0)</f>
        <v>91.666666666666671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2450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2449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2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4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50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4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4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4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50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17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17</v>
      </c>
      <c r="K185" s="225">
        <f t="shared" ref="K185:K186" ca="1" si="35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433201</v>
      </c>
      <c r="K189" s="286">
        <f ca="1">IF(I189&gt;0,J189*100/I189,0)</f>
        <v>96.053436807095338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3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15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14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15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453201</v>
      </c>
      <c r="K199" s="163">
        <f t="shared" ref="K199:K201" ca="1" si="36">IF(I199&gt;0,J199*100/I199,0)</f>
        <v>100.4880266075388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433201</v>
      </c>
      <c r="K200" s="163">
        <f t="shared" ca="1" si="36"/>
        <v>96.053436807095338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5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7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120</v>
      </c>
      <c r="K215" s="225">
        <f t="shared" ref="K215:K216" ca="1" si="37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7</v>
      </c>
      <c r="K216" s="225">
        <f t="shared" ca="1" si="37"/>
        <v>70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2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2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404440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379760</v>
      </c>
      <c r="O220" s="151">
        <f t="shared" ref="O220:O222" ca="1" si="38">IF(L220&gt;0,N220*100/L220,0)</f>
        <v>103.35292836925757</v>
      </c>
      <c r="P220" s="151">
        <f t="shared" ref="P220:P222" ca="1" si="39">IF(M220&gt;0,N220*100/M220,0)</f>
        <v>93.89773513994659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404440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379760</v>
      </c>
      <c r="O222" s="156">
        <f t="shared" ca="1" si="38"/>
        <v>103.35292836925757</v>
      </c>
      <c r="P222" s="156">
        <f t="shared" ca="1" si="39"/>
        <v>93.89773513994659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404440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379760</v>
      </c>
      <c r="O224" s="169">
        <f ca="1">IF(L224&gt;0,N224*100/L224,0)</f>
        <v>103.35292836925757</v>
      </c>
      <c r="P224" s="169">
        <f ca="1">IF(M224&gt;0,N224*100/M224,0)</f>
        <v>93.89773513994659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8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9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10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13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1064709.1000000001</v>
      </c>
      <c r="O250" s="151">
        <f t="shared" ref="O250:O252" ca="1" si="40">IF(L250&gt;0,N250*100/L250,0)</f>
        <v>93.73264371863722</v>
      </c>
      <c r="P250" s="151">
        <f t="shared" ref="P250:P252" ca="1" si="41">IF(M250&gt;0,N250*100/M250,0)</f>
        <v>93.73264371863722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1064709.1000000001</v>
      </c>
      <c r="O252" s="156">
        <f t="shared" ca="1" si="40"/>
        <v>93.73264371863722</v>
      </c>
      <c r="P252" s="156">
        <f t="shared" ca="1" si="41"/>
        <v>93.73264371863722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1064709.1000000001</v>
      </c>
      <c r="O254" s="169">
        <f ca="1">IF(L254&gt;0,N254*100/L254,0)</f>
        <v>93.73264371863722</v>
      </c>
      <c r="P254" s="169">
        <f ca="1">IF(M254&gt;0,N254*100/M254,0)</f>
        <v>93.73264371863722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8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155</v>
      </c>
      <c r="K266" s="163">
        <f t="shared" ca="1" si="42"/>
        <v>79.487179487179489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8</v>
      </c>
      <c r="K267" s="163">
        <f t="shared" ca="1" si="42"/>
        <v>88.888888888888886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5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3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1294760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1294540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1108476.1000000001</v>
      </c>
      <c r="O271" s="151">
        <f t="shared" ref="O271:O273" ca="1" si="43">IF(L271&gt;0,N271*100/L271,0)</f>
        <v>85.612476443510772</v>
      </c>
      <c r="P271" s="151">
        <f t="shared" ref="P271:P273" ca="1" si="44">IF(M271&gt;0,N271*100/M271,0)</f>
        <v>85.627025816120025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1294760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1294540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1108476.1000000001</v>
      </c>
      <c r="O273" s="156">
        <f t="shared" ca="1" si="43"/>
        <v>85.612476443510772</v>
      </c>
      <c r="P273" s="156">
        <f t="shared" ca="1" si="44"/>
        <v>85.627025816120025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1294760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1294540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1108476.1000000001</v>
      </c>
      <c r="O275" s="169">
        <f ca="1">IF(L275&gt;0,N275*100/L275,0)</f>
        <v>85.612476443510772</v>
      </c>
      <c r="P275" s="169">
        <f ca="1">IF(M275&gt;0,N275*100/M275,0)</f>
        <v>85.627025816120025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1162760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12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6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4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467820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433440</v>
      </c>
      <c r="O290" s="151">
        <f t="shared" ref="O290:O292" ca="1" si="45">IF(L290&gt;0,N290*100/L290,0)</f>
        <v>98.999588872139242</v>
      </c>
      <c r="P290" s="151">
        <f t="shared" ref="P290:P292" ca="1" si="46">IF(M290&gt;0,N290*100/M290,0)</f>
        <v>92.651019622931898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467820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433440</v>
      </c>
      <c r="O292" s="156">
        <f t="shared" ca="1" si="45"/>
        <v>98.999588872139242</v>
      </c>
      <c r="P292" s="156">
        <f t="shared" ca="1" si="46"/>
        <v>92.651019622931898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345320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310940</v>
      </c>
      <c r="O294" s="169">
        <f ca="1">IF(L294&gt;0,N294*100/L294,0)</f>
        <v>98.610934923252572</v>
      </c>
      <c r="P294" s="169">
        <f ca="1">IF(M294&gt;0,N294*100/M294,0)</f>
        <v>90.044017143519056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100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973424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840090</v>
      </c>
      <c r="O310" s="151">
        <f t="shared" ref="O310:O312" ca="1" si="47">IF(L310&gt;0,N310*100/L310,0)</f>
        <v>82.377917238674243</v>
      </c>
      <c r="P310" s="151">
        <f t="shared" ref="P310:P312" ca="1" si="48">IF(M310&gt;0,N310*100/M310,0)</f>
        <v>86.302577294169865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973424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840090</v>
      </c>
      <c r="O312" s="156">
        <f t="shared" ca="1" si="47"/>
        <v>82.377917238674243</v>
      </c>
      <c r="P312" s="156">
        <f t="shared" ca="1" si="48"/>
        <v>86.302577294169865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973424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840090</v>
      </c>
      <c r="O314" s="169">
        <f ca="1">IF(L314&gt;0,N314*100/L314,0)</f>
        <v>82.377917238674243</v>
      </c>
      <c r="P314" s="169">
        <f ca="1">IF(M314&gt;0,N314*100/M314,0)</f>
        <v>86.302577294169865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3292</v>
      </c>
      <c r="K328" s="318">
        <f ca="1">IF(I328&gt;0,J328*100/I328,0)</f>
        <v>96.852015298617246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17774430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18890585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16260212.669999998</v>
      </c>
      <c r="O329" s="151">
        <f t="shared" ref="O329:O331" ca="1" si="49">IF(L329&gt;0,N329*100/L329,0)</f>
        <v>91.480923270113294</v>
      </c>
      <c r="P329" s="151">
        <f t="shared" ref="P329:P331" ca="1" si="50">IF(M329&gt;0,N329*100/M329,0)</f>
        <v>86.075749745177276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17774430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18890585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16260212.669999998</v>
      </c>
      <c r="O331" s="156">
        <f t="shared" ca="1" si="49"/>
        <v>91.480923270113294</v>
      </c>
      <c r="P331" s="156">
        <f t="shared" ca="1" si="50"/>
        <v>86.075749745177276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16533930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17650085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15052162.669999998</v>
      </c>
      <c r="O333" s="169">
        <f ca="1">IF(L333&gt;0,N333*100/L333,0)</f>
        <v>91.038021027063721</v>
      </c>
      <c r="P333" s="169">
        <f ca="1">IF(M333&gt;0,N333*100/M333,0)</f>
        <v>85.28096419932254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6893630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1240500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1240500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97.384119306731151</v>
      </c>
      <c r="P337" s="49">
        <f ca="1">IF(M337&gt;0,N337*100/M337,0)</f>
        <v>97.384119306731151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3103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35990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33809.76999999999</v>
      </c>
      <c r="K340" s="343">
        <f t="shared" ca="1" si="51"/>
        <v>93.942122811892162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3872</v>
      </c>
      <c r="K341" s="343">
        <f t="shared" ca="1" si="51"/>
        <v>113.91585760517799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50697.499999999985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120</v>
      </c>
      <c r="K343" s="343">
        <f t="shared" ca="1" si="51"/>
        <v>3.5304501323918798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1349.3000000000002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3292</v>
      </c>
      <c r="K345" s="343">
        <f t="shared" ca="1" si="51"/>
        <v>96.852015298617246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44557.099999999962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27874189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19671641.50999999</v>
      </c>
      <c r="O347" s="358">
        <f ca="1">+IF(L347&gt;0,N347*100/L347,0)</f>
        <v>70.572964508492035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604</v>
      </c>
      <c r="K349" s="372">
        <f t="shared" ref="K349:K350" ca="1" si="52">IF(I349&gt;0,J349*100/I349,0)</f>
        <v>95.268138801261827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1795477.9899999998</v>
      </c>
      <c r="O349" s="373">
        <f ca="1">+IF(L349&gt;0,N349*100/L349,0)</f>
        <v>80.741363198935119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1795477.9899999998</v>
      </c>
      <c r="O352" s="165">
        <f t="shared" ca="1" si="53"/>
        <v>80.741363198935119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1795477.9899999998</v>
      </c>
      <c r="O354" s="169">
        <f t="shared" ca="1" si="53"/>
        <v>80.741363198935119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388905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637500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587502.98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181570.01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9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9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4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604</v>
      </c>
      <c r="K375" s="163">
        <f t="shared" ref="K375:K377" ca="1" si="55">IF(I375&gt;0,J375*100/I375,0)</f>
        <v>95.268138801261827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277</v>
      </c>
      <c r="K376" s="163">
        <f t="shared" ca="1" si="55"/>
        <v>90.22801302931596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327</v>
      </c>
      <c r="K377" s="163">
        <f t="shared" ca="1" si="55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5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3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7100</v>
      </c>
      <c r="K380" s="372">
        <f t="shared" ref="K380:K381" ca="1" si="56">IF(I380&gt;0,J380*100/I380,0)</f>
        <v>80.681818181818187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6631352.580000001</v>
      </c>
      <c r="O380" s="373">
        <f ca="1">+IF(L380&gt;0,N380*100/L380,0)</f>
        <v>73.909006589154217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6631352.580000001</v>
      </c>
      <c r="O383" s="165">
        <f t="shared" ca="1" si="57"/>
        <v>73.909006589154217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6631352.580000001</v>
      </c>
      <c r="O385" s="169">
        <f t="shared" ca="1" si="57"/>
        <v>73.909006589154217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1834994.5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3564977.88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731860.82000000007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499519.38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15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15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15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7100</v>
      </c>
      <c r="K397" s="163">
        <f t="shared" ca="1" si="58"/>
        <v>80.681818181818187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744</v>
      </c>
      <c r="K398" s="163">
        <f t="shared" ca="1" si="58"/>
        <v>84.545454545454547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5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4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3015</v>
      </c>
      <c r="K401" s="372">
        <f t="shared" ref="K401:K402" ca="1" si="59">IF(I401&gt;0,J401*100/I401,0)</f>
        <v>100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3150033.84</v>
      </c>
      <c r="O401" s="373">
        <f ca="1">+IF(L401&gt;0,N401*100/L401,0)</f>
        <v>92.846034632672612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1005</v>
      </c>
      <c r="K402" s="372">
        <f t="shared" ca="1" si="59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3150033.84</v>
      </c>
      <c r="O404" s="169">
        <f t="shared" ca="1" si="60"/>
        <v>92.846034632672612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3150033.84</v>
      </c>
      <c r="O406" s="169">
        <f t="shared" ca="1" si="60"/>
        <v>92.846034632672612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1940419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722530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487084.83999999997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1005</v>
      </c>
      <c r="K416" s="202">
        <f t="shared" ref="K416:K432" ca="1" si="61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238</v>
      </c>
      <c r="K417" s="202">
        <f t="shared" ca="1" si="61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238</v>
      </c>
      <c r="K419" s="163">
        <f t="shared" ca="1" si="61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531</v>
      </c>
      <c r="K421" s="202">
        <f t="shared" ca="1" si="61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1593</v>
      </c>
      <c r="K422" s="202">
        <f t="shared" ca="1" si="61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531</v>
      </c>
      <c r="K424" s="163">
        <f t="shared" ca="1" si="61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531</v>
      </c>
      <c r="K425" s="163">
        <f t="shared" ca="1" si="61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236</v>
      </c>
      <c r="K426" s="202">
        <f t="shared" ca="1" si="61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708</v>
      </c>
      <c r="K427" s="202">
        <f t="shared" ca="1" si="61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236</v>
      </c>
      <c r="K428" s="163">
        <f t="shared" ca="1" si="61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236</v>
      </c>
      <c r="K429" s="163">
        <f t="shared" ca="1" si="61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670</v>
      </c>
      <c r="K430" s="202">
        <f t="shared" ca="1" si="61"/>
        <v>87.126137841352403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193</v>
      </c>
      <c r="K431" s="163">
        <f t="shared" ca="1" si="61"/>
        <v>81.092436974789919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477</v>
      </c>
      <c r="K432" s="163">
        <f t="shared" ca="1" si="61"/>
        <v>89.830508474576277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7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6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2334100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1961953.74</v>
      </c>
      <c r="O435" s="412">
        <f t="shared" ref="O435:O439" ca="1" si="62">+IF(L435&gt;0,N435*100/L435,0)</f>
        <v>84.056113277066103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2334100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1961953.74</v>
      </c>
      <c r="O437" s="169">
        <f t="shared" ca="1" si="62"/>
        <v>84.056113277066103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2334100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1961953.74</v>
      </c>
      <c r="O439" s="169">
        <f t="shared" ca="1" si="62"/>
        <v>84.056113277066103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1148855.79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813097.95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18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19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6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7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274689.23820000002</v>
      </c>
      <c r="K455" s="372">
        <f ca="1">IF(I455&gt;0,J455*100/I455,0)</f>
        <v>49.381003334741536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5517264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2363846.27</v>
      </c>
      <c r="O455" s="373">
        <f t="shared" ref="O455:O459" ca="1" si="64">+IF(L455&gt;0,N455*100/L455,0)</f>
        <v>42.844537981144278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5517264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2363846.27</v>
      </c>
      <c r="O457" s="169">
        <f t="shared" ca="1" si="64"/>
        <v>42.844537981144278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5517264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2363846.27</v>
      </c>
      <c r="O459" s="169">
        <f t="shared" ca="1" si="64"/>
        <v>42.844537981144278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438948.51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1924897.76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274689.23820000002</v>
      </c>
      <c r="K464" s="269">
        <f t="shared" ref="K464:K515" ca="1" si="65">IF(I464&gt;0,J464*100/I464,0)</f>
        <v>49.381003334741536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556242.98867999995</v>
      </c>
      <c r="K465" s="202">
        <f t="shared" ca="1" si="65"/>
        <v>99.99604301546924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45635</v>
      </c>
      <c r="K466" s="202">
        <f t="shared" ca="1" si="65"/>
        <v>99.997808747480065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429119.01280000003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36877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109110.36068000001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7368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18013.6152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1390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556243.63819999993</v>
      </c>
      <c r="K473" s="202">
        <f t="shared" ca="1" si="65"/>
        <v>99.996159779960976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45635</v>
      </c>
      <c r="K474" s="202">
        <f t="shared" ca="1" si="65"/>
        <v>99.997808747480065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434823.88290000003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37631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103559.8401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6591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17859.915199999999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1423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274689.23820000002</v>
      </c>
      <c r="K481" s="202">
        <f t="shared" ca="1" si="65"/>
        <v>49.381003334741536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26511</v>
      </c>
      <c r="K482" s="202">
        <f t="shared" ca="1" si="65"/>
        <v>58.092295556139888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240869.61540000001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23578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17486.160100000001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1513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10166.4627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877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9383.7026999999998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840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782.76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37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6153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542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14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20273.855</v>
      </c>
      <c r="K497" s="444">
        <f t="shared" ca="1" si="65"/>
        <v>34.584038415611886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20273.855</v>
      </c>
      <c r="K498" s="202">
        <f t="shared" ca="1" si="65"/>
        <v>34.584038415611886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1499</v>
      </c>
      <c r="K499" s="202">
        <f t="shared" ca="1" si="65"/>
        <v>39.624636531853028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19038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1334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15465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1098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3573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236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730.85500000000002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61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576.85500000000002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38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154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23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505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104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8575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270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8575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6211.0474999999997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270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202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5924.76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180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286.28750000000002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22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582642.99</v>
      </c>
      <c r="O533" s="412">
        <f t="shared" ref="O533:O537" ca="1" si="66">+IF(L533&gt;0,N533*100/L533,0)</f>
        <v>82.845339760269596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582642.99</v>
      </c>
      <c r="O535" s="169">
        <f t="shared" ca="1" si="66"/>
        <v>82.845339760269596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582642.99</v>
      </c>
      <c r="O537" s="169">
        <f t="shared" ca="1" si="66"/>
        <v>82.845339760269596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370415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212227.99000000002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1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18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6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520</v>
      </c>
      <c r="K551" s="411">
        <f ca="1">IF(I551&gt;0,J551*100/I551,0)</f>
        <v>17.333333333333332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520</v>
      </c>
      <c r="K560" s="225">
        <f t="shared" ref="K560:K561" ca="1" si="69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19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56064</v>
      </c>
      <c r="K564" s="372">
        <f ca="1">IF(I564&gt;0,J564*100/I564,0)</f>
        <v>356.18805590851332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2140795.3499999996</v>
      </c>
      <c r="O564" s="373">
        <f t="shared" ref="O564:O568" ca="1" si="70">+IF(L564&gt;0,N564*100/L564,0)</f>
        <v>80.449574226618154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2140795.3499999996</v>
      </c>
      <c r="O566" s="169">
        <f t="shared" ca="1" si="70"/>
        <v>80.449574226618154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2140795.3499999996</v>
      </c>
      <c r="O568" s="169">
        <f t="shared" ca="1" si="70"/>
        <v>80.449574226618154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1655009.3499999999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485786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56064</v>
      </c>
      <c r="K573" s="202">
        <f ca="1">IF(I573&gt;0,J573*100/I573,0)</f>
        <v>356.18805590851332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113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4092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51932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27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230</v>
      </c>
      <c r="K580" s="372">
        <f ca="1">IF(I580&gt;0,J580*100/I580,0)</f>
        <v>30.872483221476511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906775.74999999907</v>
      </c>
      <c r="O580" s="373">
        <f t="shared" ref="O580:O584" ca="1" si="72">+IF(L580&gt;0,N580*100/L580,0)</f>
        <v>53.663149391479777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906775.74999999907</v>
      </c>
      <c r="O582" s="169">
        <f t="shared" ca="1" si="72"/>
        <v>53.663149391479777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906775.74999999907</v>
      </c>
      <c r="O584" s="169">
        <f t="shared" ca="1" si="72"/>
        <v>53.663149391479777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334147.25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572628.5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891</v>
      </c>
      <c r="K589" s="163">
        <f t="shared" ref="K589:K596" ca="1" si="73">IF(I589&gt;0,J589*100/I589,0)</f>
        <v>119.59731543624162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650.56000000000006</v>
      </c>
      <c r="K590" s="480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675</v>
      </c>
      <c r="K591" s="163">
        <f t="shared" ca="1" si="73"/>
        <v>90.604026845637577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446.17999999999995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399</v>
      </c>
      <c r="K593" s="163">
        <f t="shared" ca="1" si="73"/>
        <v>53.557046979865774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260.02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230</v>
      </c>
      <c r="K595" s="163">
        <f t="shared" ca="1" si="73"/>
        <v>30.872483221476511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155.82</v>
      </c>
      <c r="K596" s="487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1726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850</v>
      </c>
      <c r="K597" s="411">
        <f ca="1">IF(I597&gt;0,J597*100/I597,0)</f>
        <v>49.246813441483198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181930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68398</v>
      </c>
      <c r="O597" s="412">
        <f t="shared" ref="O597:O601" ca="1" si="74">+IF(L597&gt;0,N597*100/L597,0)</f>
        <v>37.595778596163356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181930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68398</v>
      </c>
      <c r="O599" s="169">
        <f t="shared" ca="1" si="74"/>
        <v>37.595778596163356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181930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68398</v>
      </c>
      <c r="O601" s="169">
        <f t="shared" ca="1" si="74"/>
        <v>37.595778596163356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63598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1726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850</v>
      </c>
      <c r="K611" s="163">
        <f t="shared" ref="K611:K619" ca="1" si="75">IF(I$611&gt;0,J611*100/I$611,0)</f>
        <v>49.246813441483198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3402.63</v>
      </c>
      <c r="K612" s="163">
        <f t="shared" ca="1" si="75"/>
        <v>197.1396292004635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2944.63</v>
      </c>
      <c r="K613" s="163">
        <f t="shared" ca="1" si="75"/>
        <v>170.60428736964079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2435</v>
      </c>
      <c r="K614" s="163">
        <f t="shared" ca="1" si="75"/>
        <v>141.0776361529548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1771</v>
      </c>
      <c r="K615" s="163">
        <f t="shared" ca="1" si="75"/>
        <v>102.6071842410197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1257</v>
      </c>
      <c r="K616" s="163">
        <f t="shared" ca="1" si="75"/>
        <v>72.827346465816916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850</v>
      </c>
      <c r="K617" s="163">
        <f t="shared" ca="1" si="75"/>
        <v>49.246813441483198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850</v>
      </c>
      <c r="K619" s="163">
        <f t="shared" ca="1" si="75"/>
        <v>49.246813441483198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293</v>
      </c>
      <c r="K620" s="163">
        <f t="shared" ref="K620:K626" ca="1" si="76">IF(I$620&gt;0,J620*100/I$620,0)</f>
        <v>14.285714285714286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293</v>
      </c>
      <c r="K621" s="163">
        <f t="shared" ca="1" si="76"/>
        <v>14.285714285714286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293</v>
      </c>
      <c r="K622" s="163">
        <f t="shared" ca="1" si="76"/>
        <v>14.285714285714286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293</v>
      </c>
      <c r="K624" s="163">
        <f t="shared" ca="1" si="76"/>
        <v>14.285714285714286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293</v>
      </c>
      <c r="K625" s="163">
        <f t="shared" ca="1" si="76"/>
        <v>14.285714285714286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293</v>
      </c>
      <c r="K626" s="163">
        <f t="shared" ca="1" si="76"/>
        <v>14.285714285714286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94468515.370000005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87189992.25</v>
      </c>
      <c r="K628" s="343">
        <f t="shared" ref="K628:K635" ca="1" si="77">IF(I628&gt;0,J628*100/I628,0)</f>
        <v>92.295292149461034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3727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3395</v>
      </c>
      <c r="K629" s="343">
        <f t="shared" ca="1" si="77"/>
        <v>91.092031124228598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17237288.800000001</v>
      </c>
      <c r="K630" s="343">
        <f t="shared" ca="1" si="77"/>
        <v>14.806373302300578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1696</v>
      </c>
      <c r="K631" s="343">
        <f t="shared" ca="1" si="77"/>
        <v>48.819804260218767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18869251.560000002</v>
      </c>
      <c r="K632" s="343">
        <f t="shared" ca="1" si="77"/>
        <v>39.510916917528313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8370</v>
      </c>
      <c r="K633" s="343">
        <f t="shared" ca="1" si="77"/>
        <v>75.726047226997196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107980000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90215000</v>
      </c>
      <c r="K634" s="343">
        <f t="shared" ca="1" si="77"/>
        <v>83.547879236895724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2640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2461</v>
      </c>
      <c r="K635" s="487">
        <f t="shared" ca="1" si="77"/>
        <v>93.219696969696969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113454.5</v>
      </c>
      <c r="O636" s="511">
        <f t="shared" ref="O636:O640" ca="1" si="78">+IF(L636&gt;0,N636*100/L636,0)</f>
        <v>22.41187219121932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8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113454.5</v>
      </c>
      <c r="O638" s="523">
        <f t="shared" ca="1" si="78"/>
        <v>22.41187219121932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8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113454.5</v>
      </c>
      <c r="O640" s="523">
        <f t="shared" ca="1" si="78"/>
        <v>22.41187219121932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113454.5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79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1480</v>
      </c>
      <c r="O648" s="538">
        <f t="shared" ref="O648:O651" ca="1" si="80">IF(L648&gt;0,N648*100/L648,0)</f>
        <v>2.002164502164502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45</v>
      </c>
      <c r="K649" s="538">
        <f t="shared" ca="1" si="79"/>
        <v>12.893982808022923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1936.5</v>
      </c>
      <c r="O649" s="538">
        <f t="shared" ca="1" si="80"/>
        <v>4.623925501432665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843.62</v>
      </c>
      <c r="K650" s="538">
        <f t="shared" ca="1" si="79"/>
        <v>40.422616195495927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4365</v>
      </c>
      <c r="O650" s="538">
        <f t="shared" ca="1" si="80"/>
        <v>41.830378533780546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1359.2349999999999</v>
      </c>
      <c r="K651" s="538">
        <f t="shared" ca="1" si="79"/>
        <v>72.998657357679917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19655</v>
      </c>
      <c r="O651" s="538">
        <f t="shared" ca="1" si="80"/>
        <v>42.223415682062296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66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1133.22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47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47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421.39249999999998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80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80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937.84249999999997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5588</v>
      </c>
      <c r="O661" s="538">
        <f ca="1">IF(L661&gt;0,N661*100/L661,0)</f>
        <v>4.9644633972992178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10</v>
      </c>
      <c r="K665" s="538">
        <f ca="1">IF(I665&gt;0,J665*100/I665,0)</f>
        <v>5.376344086021505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8060</v>
      </c>
      <c r="O665" s="538">
        <f ca="1">IF(L665&gt;0,N665*100/L665,0)</f>
        <v>36.111111111111114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121.26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8">
        <f ca="1">IF(I668&gt;0,J668*100/I668,0)</f>
        <v>4.225352112676056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37860</v>
      </c>
      <c r="O668" s="538">
        <f ca="1">IF(L668&gt;0,N668*100/L668,0)</f>
        <v>35.238272524199552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496</v>
      </c>
      <c r="K671" s="538">
        <f ca="1">IF(I671&gt;0,J671*100/I671,0)</f>
        <v>43.546971027216856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34510</v>
      </c>
      <c r="O671" s="538">
        <f ca="1">IF(L671&gt;0,N671*100/L671,0)</f>
        <v>37.873134328358212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13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28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28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479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3417209.23</v>
      </c>
      <c r="M8" s="23">
        <f t="shared" ca="1" si="0"/>
        <v>2886319.23</v>
      </c>
      <c r="N8" s="23">
        <f t="shared" ca="1" si="0"/>
        <v>3082835.9</v>
      </c>
      <c r="O8" s="22">
        <f t="shared" ref="O8:O16" ca="1" si="1">IF(L8&gt;0,N8*100/L8,0)</f>
        <v>90.215017357892364</v>
      </c>
      <c r="P8" s="22">
        <f t="shared" ref="P8:P16" ca="1" si="2">IF(M8&gt;0,N8*100/M8,0)</f>
        <v>106.80855630788976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3417209.23</v>
      </c>
      <c r="M10" s="30">
        <f t="shared" ca="1" si="4"/>
        <v>2886319.23</v>
      </c>
      <c r="N10" s="30">
        <f t="shared" ca="1" si="4"/>
        <v>3082835.9</v>
      </c>
      <c r="O10" s="29">
        <f t="shared" ca="1" si="1"/>
        <v>90.215017357892364</v>
      </c>
      <c r="P10" s="29">
        <f t="shared" ca="1" si="2"/>
        <v>106.80855630788976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3066609.23</v>
      </c>
      <c r="M12" s="38">
        <f t="shared" ca="1" si="6"/>
        <v>2535719.23</v>
      </c>
      <c r="N12" s="38">
        <f t="shared" ca="1" si="6"/>
        <v>2732235.9</v>
      </c>
      <c r="O12" s="38">
        <f t="shared" ca="1" si="1"/>
        <v>89.096317628966375</v>
      </c>
      <c r="P12" s="38">
        <f t="shared" ca="1" si="2"/>
        <v>107.74993807181089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2005954.23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1060655</v>
      </c>
      <c r="M14" s="38">
        <f t="shared" si="8"/>
        <v>0</v>
      </c>
      <c r="N14" s="38">
        <f t="shared" ca="1" si="8"/>
        <v>519658.35999999993</v>
      </c>
      <c r="O14" s="38">
        <f t="shared" ca="1" si="1"/>
        <v>48.994098929435104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2851319.23</v>
      </c>
      <c r="M18" s="23">
        <f t="shared" ca="1" si="11"/>
        <v>2886319.23</v>
      </c>
      <c r="N18" s="23">
        <f t="shared" ca="1" si="11"/>
        <v>2563177.54</v>
      </c>
      <c r="O18" s="22">
        <f t="shared" ref="O18:O20" ca="1" si="12">IF(L18&gt;0,N18*100/L18,0)</f>
        <v>89.89444300138922</v>
      </c>
      <c r="P18" s="22">
        <f t="shared" ref="P18:P26" ca="1" si="13">IF(M18&gt;0,N18*100/M18,0)</f>
        <v>88.80436763053406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2851319.23</v>
      </c>
      <c r="M20" s="30">
        <f t="shared" ca="1" si="15"/>
        <v>2886319.23</v>
      </c>
      <c r="N20" s="30">
        <f t="shared" ca="1" si="15"/>
        <v>2563177.54</v>
      </c>
      <c r="O20" s="29">
        <f t="shared" ca="1" si="12"/>
        <v>89.89444300138922</v>
      </c>
      <c r="P20" s="29">
        <f t="shared" ca="1" si="13"/>
        <v>88.80436763053406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2500719.23</v>
      </c>
      <c r="M22" s="41">
        <f t="shared" ca="1" si="18"/>
        <v>2535719.23</v>
      </c>
      <c r="N22" s="38">
        <f t="shared" ca="1" si="18"/>
        <v>2212577.54</v>
      </c>
      <c r="O22" s="38">
        <f t="shared" ca="1" si="17"/>
        <v>88.477647288696218</v>
      </c>
      <c r="P22" s="38">
        <f t="shared" ca="1" si="13"/>
        <v>87.256408904545793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2005954.23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494765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519658.35999999993</v>
      </c>
      <c r="O28" s="22">
        <f t="shared" ref="O28:O30" ca="1" si="24">IF(L28&gt;0,N28*100/L28,0)</f>
        <v>91.830277969216624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519658.35999999993</v>
      </c>
      <c r="O30" s="29">
        <f t="shared" ca="1" si="24"/>
        <v>91.830277969216624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519658.35999999993</v>
      </c>
      <c r="O32" s="38">
        <f t="shared" ca="1" si="29"/>
        <v>91.830277969216624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519658.35999999993</v>
      </c>
      <c r="O34" s="38">
        <f t="shared" ca="1" si="29"/>
        <v>91.830277969216624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2851319.23</v>
      </c>
      <c r="M37" s="54">
        <f t="shared" ca="1" si="33"/>
        <v>2886319.23</v>
      </c>
      <c r="N37" s="54">
        <f t="shared" ca="1" si="33"/>
        <v>2563177.54</v>
      </c>
      <c r="O37" s="55">
        <f t="shared" ca="1" si="29"/>
        <v>89.89444300138922</v>
      </c>
      <c r="P37" s="55">
        <f t="shared" ca="1" si="25"/>
        <v>88.80436763053406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1011300</v>
      </c>
      <c r="N41" s="78">
        <f t="shared" ca="1" si="34"/>
        <v>972358.51</v>
      </c>
      <c r="O41" s="77">
        <f t="shared" ref="O41:O43" ca="1" si="35">IF(L41&gt;0,N41*100/L41,0)</f>
        <v>96.14936319588648</v>
      </c>
      <c r="P41" s="77">
        <f t="shared" ref="P41:P43" ca="1" si="36">IF(M41&gt;0,N41*100/M41,0)</f>
        <v>96.14936319588648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1011300</v>
      </c>
      <c r="N43" s="78">
        <f t="shared" ca="1" si="38"/>
        <v>972358.51</v>
      </c>
      <c r="O43" s="77">
        <f t="shared" ca="1" si="35"/>
        <v>96.14936319588648</v>
      </c>
      <c r="P43" s="77">
        <f t="shared" ca="1" si="36"/>
        <v>96.14936319588648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IFERROR(__xludf.DUMMYFUNCTION("IMPORTRANGE(""https://docs.google.com/spreadsheets/d/1Yj_ptqi66GCucihVvJfMjLAmec39IyEx_6qawtMGysU/edit?usp=sharing"",""สบก!Q67"")"),660700)</f>
        <v>660700</v>
      </c>
      <c r="N45" s="49">
        <f ca="1">IFERROR(__xludf.DUMMYFUNCTION("IMPORTRANGE(""https://docs.google.com/spreadsheets/d/1Yj_ptqi66GCucihVvJfMjLAmec39IyEx_6qawtMGysU/edit?usp=sharing"",""สบก!R67"")"),621758.51)</f>
        <v>621758.51</v>
      </c>
      <c r="O45" s="38">
        <f ca="1">IF(L45&gt;0,N45*100/L45,0)</f>
        <v>94.10602542757681</v>
      </c>
      <c r="P45" s="38">
        <f ca="1">IF(M45&gt;0,N45*100/M45,0)</f>
        <v>94.10602542757681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508154.23</v>
      </c>
      <c r="M53" s="121">
        <f t="shared" ca="1" si="39"/>
        <v>508154.23</v>
      </c>
      <c r="N53" s="121">
        <f t="shared" ca="1" si="39"/>
        <v>464654.23</v>
      </c>
      <c r="O53" s="120">
        <f t="shared" ref="O53:O55" ca="1" si="40">IF(L53&gt;0,N53*100/L53,0)</f>
        <v>91.43960682960369</v>
      </c>
      <c r="P53" s="120">
        <f t="shared" ref="P53:P55" ca="1" si="41">IF(M53&gt;0,N53*100/M53,0)</f>
        <v>91.43960682960369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508154.23</v>
      </c>
      <c r="M55" s="121">
        <f t="shared" ca="1" si="43"/>
        <v>508154.23</v>
      </c>
      <c r="N55" s="121">
        <f t="shared" ca="1" si="43"/>
        <v>464654.23</v>
      </c>
      <c r="O55" s="120">
        <f t="shared" ca="1" si="40"/>
        <v>91.43960682960369</v>
      </c>
      <c r="P55" s="120">
        <f t="shared" ca="1" si="41"/>
        <v>91.43960682960369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508154.23</v>
      </c>
      <c r="M57" s="49">
        <f ca="1">IFERROR(__xludf.DUMMYFUNCTION("IMPORTRANGE(""https://docs.google.com/spreadsheets/d/1Yj_ptqi66GCucihVvJfMjLAmec39IyEx_6qawtMGysU/edit?usp=sharing"",""สบก!Z67"")"),508154.23)</f>
        <v>508154.23</v>
      </c>
      <c r="N57" s="49">
        <f ca="1">IFERROR(__xludf.DUMMYFUNCTION("IMPORTRANGE(""https://docs.google.com/spreadsheets/d/1Yj_ptqi66GCucihVvJfMjLAmec39IyEx_6qawtMGysU/edit?usp=sharing"",""สบก!AA67"")"),464654.23)</f>
        <v>464654.23</v>
      </c>
      <c r="O57" s="38">
        <f ca="1">IF(L57&gt;0,N57*100/L57,0)</f>
        <v>91.43960682960369</v>
      </c>
      <c r="P57" s="38">
        <f ca="1">IF(M57&gt;0,N57*100/M57,0)</f>
        <v>91.43960682960369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IFERROR(__xludf.DUMMYFUNCTION("IMPORTRANGE(""https://docs.google.com/spreadsheets/d/1Yj_ptqi66GCucihVvJfMjLAmec39IyEx_6qawtMGysU/edit?usp=sharing"",""สบก!V67"")"),508154.23)</f>
        <v>508154.23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4760</v>
      </c>
      <c r="M66" s="152">
        <f t="shared" ca="1" si="45"/>
        <v>4760</v>
      </c>
      <c r="N66" s="152">
        <f t="shared" ca="1" si="45"/>
        <v>4760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4760</v>
      </c>
      <c r="M68" s="157">
        <f t="shared" ca="1" si="49"/>
        <v>4760</v>
      </c>
      <c r="N68" s="157">
        <f t="shared" ca="1" si="49"/>
        <v>4760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4760</v>
      </c>
      <c r="M70" s="168">
        <f ca="1">IFERROR(__xludf.DUMMYFUNCTION("IMPORTRANGE(""https://docs.google.com/spreadsheets/d/1Yj_ptqi66GCucihVvJfMjLAmec39IyEx_6qawtMGysU/edit?usp=sharing"",""สบก!AI67"")"),4760)</f>
        <v>4760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IFERROR(__xludf.DUMMYFUNCTION("IMPORTRANGE(""https://docs.google.com/spreadsheets/d/1Yj_ptqi66GCucihVvJfMjLAmec39IyEx_6qawtMGysU/edit?usp=sharing"",""สบก!AF67"")"),4760)</f>
        <v>4760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679800</v>
      </c>
      <c r="M140" s="152">
        <f t="shared" ca="1" si="64"/>
        <v>679800</v>
      </c>
      <c r="N140" s="152">
        <f t="shared" ca="1" si="64"/>
        <v>606951.80000000005</v>
      </c>
      <c r="O140" s="151">
        <f t="shared" ref="O140:O142" ca="1" si="65">IF(L140&gt;0,N140*100/L140,0)</f>
        <v>89.283877611062081</v>
      </c>
      <c r="P140" s="151">
        <f t="shared" ref="P140:P142" ca="1" si="66">IF(M140&gt;0,N140*100/M140,0)</f>
        <v>89.283877611062081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679800</v>
      </c>
      <c r="M142" s="157">
        <f t="shared" ca="1" si="68"/>
        <v>679800</v>
      </c>
      <c r="N142" s="157">
        <f t="shared" ca="1" si="68"/>
        <v>606951.80000000005</v>
      </c>
      <c r="O142" s="156">
        <f t="shared" ca="1" si="65"/>
        <v>89.283877611062081</v>
      </c>
      <c r="P142" s="156">
        <f t="shared" ca="1" si="66"/>
        <v>89.283877611062081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679800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IFERROR(__xludf.DUMMYFUNCTION("IMPORTRANGE(""https://docs.google.com/spreadsheets/d/1Yj_ptqi66GCucihVvJfMjLAmec39IyEx_6qawtMGysU/edit?usp=sharing"",""สบก!BK67"")"),606951.8)</f>
        <v>606951.80000000005</v>
      </c>
      <c r="O144" s="169">
        <f ca="1">IF(L144&gt;0,N144*100/L144,0)</f>
        <v>89.283877611062081</v>
      </c>
      <c r="P144" s="169">
        <f ca="1">IF(M144&gt;0,N144*100/M144,0)</f>
        <v>89.283877611062081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IFERROR(__xludf.DUMMYFUNCTION("IMPORTRANGE(""https://docs.google.com/spreadsheets/d/1Yj_ptqi66GCucihVvJfMjLAmec39IyEx_6qawtMGysU/edit?usp=sharing"",""สบก!BG67"")"),231500)</f>
        <v>231500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240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240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IFERROR(__xludf.DUMMYFUNCTION("IMPORTRANGE(""https://docs.google.com/spreadsheets/d/1Yj_ptqi66GCucihVvJfMjLAmec39IyEx_6qawtMGysU/edit?usp=sharing"",""สบก!CC67"")"),240)</f>
        <v>240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53220</v>
      </c>
      <c r="O271" s="151">
        <f t="shared" ref="O271:O273" ca="1" si="84">IF(L271&gt;0,N271*100/L271,0)</f>
        <v>96.413043478260875</v>
      </c>
      <c r="P271" s="151">
        <f t="shared" ref="P271:P273" ca="1" si="85">IF(M271&gt;0,N271*100/M271,0)</f>
        <v>96.413043478260875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53220</v>
      </c>
      <c r="O273" s="156">
        <f t="shared" ca="1" si="84"/>
        <v>96.413043478260875</v>
      </c>
      <c r="P273" s="156">
        <f t="shared" ca="1" si="85"/>
        <v>96.413043478260875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IFERROR(__xludf.DUMMYFUNCTION("IMPORTRANGE(""https://docs.google.com/spreadsheets/d/1Yj_ptqi66GCucihVvJfMjLAmec39IyEx_6qawtMGysU/edit?usp=sharing"",""สบก!CL67"")"),53220)</f>
        <v>53220</v>
      </c>
      <c r="O275" s="169">
        <f ca="1">IF(L275&gt;0,N275*100/L275,0)</f>
        <v>96.413043478260875</v>
      </c>
      <c r="P275" s="169">
        <f ca="1">IF(M275&gt;0,N275*100/M275,0)</f>
        <v>96.413043478260875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605980</v>
      </c>
      <c r="N329" s="152">
        <f t="shared" ca="1" si="98"/>
        <v>439868</v>
      </c>
      <c r="O329" s="151">
        <f t="shared" ref="O329:O331" ca="1" si="99">IF(L329&gt;0,N329*100/L329,0)</f>
        <v>77.037374338855997</v>
      </c>
      <c r="P329" s="151">
        <f t="shared" ref="P329:P331" ca="1" si="100">IF(M329&gt;0,N329*100/M329,0)</f>
        <v>72.587874187266905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605980</v>
      </c>
      <c r="N331" s="157">
        <f t="shared" ca="1" si="102"/>
        <v>439868</v>
      </c>
      <c r="O331" s="156">
        <f t="shared" ca="1" si="99"/>
        <v>77.037374338855997</v>
      </c>
      <c r="P331" s="156">
        <f t="shared" ca="1" si="100"/>
        <v>72.587874187266905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IFERROR(__xludf.DUMMYFUNCTION("IMPORTRANGE(""https://docs.google.com/spreadsheets/d/1Yj_ptqi66GCucihVvJfMjLAmec39IyEx_6qawtMGysU/edit?usp=sharing"",""สบก!DM67"")"),439868)</f>
        <v>439868</v>
      </c>
      <c r="O333" s="169">
        <f ca="1">IF(L333&gt;0,N333*100/L333,0)</f>
        <v>77.037374338855997</v>
      </c>
      <c r="P333" s="169">
        <f ca="1">IF(M333&gt;0,N333*100/M333,0)</f>
        <v>72.587874187266905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IFERROR(__xludf.DUMMYFUNCTION("IMPORTRANGE(""https://docs.google.com/spreadsheets/d/1SX6NBoVAgQJ6U1MVXOaj8PK2l7WJ3RER9xtqwdhxkhw/edit?usp=sharing"",""ปทุมธานี!M242"")"),519658.36)</f>
        <v>519658.36</v>
      </c>
      <c r="O347" s="358">
        <f ca="1">+IF(L347&gt;0,N347*100/L347,0)</f>
        <v>91.830277969216638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IFERROR(__xludf.DUMMYFUNCTION("IMPORTRANGE(""https://docs.google.com/spreadsheets/d/1SX6NBoVAgQJ6U1MVXOaj8PK2l7WJ3RER9xtqwdhxkhw/edit?usp=sharing"",""ปทุมธานี!M244"")"),46160.0099999999)</f>
        <v>46160.0099999999</v>
      </c>
      <c r="O349" s="373">
        <f ca="1">+IF(L349&gt;0,N349*100/L349,0)</f>
        <v>97.879580152671537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IFERROR(__xludf.DUMMYFUNCTION("IMPORTRANGE(""https://docs.google.com/spreadsheets/d/1SX6NBoVAgQJ6U1MVXOaj8PK2l7WJ3RER9xtqwdhxkhw/edit?usp=sharing"",""ปทุมธานี!M247"")"),46160.0099999999)</f>
        <v>46160.0099999999</v>
      </c>
      <c r="O352" s="165">
        <f t="shared" ca="1" si="105"/>
        <v>97.879580152671537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IFERROR(__xludf.DUMMYFUNCTION("IMPORTRANGE(""https://docs.google.com/spreadsheets/d/1SX6NBoVAgQJ6U1MVXOaj8PK2l7WJ3RER9xtqwdhxkhw/edit?usp=sharing"",""ปทุมธานี!M249"")"),46160.0099999999)</f>
        <v>46160.0099999999</v>
      </c>
      <c r="O354" s="169">
        <f t="shared" ca="1" si="105"/>
        <v>97.879580152671537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IFERROR(__xludf.DUMMYFUNCTION("IMPORTRANGE(""https://docs.google.com/spreadsheets/d/1SX6NBoVAgQJ6U1MVXOaj8PK2l7WJ3RER9xtqwdhxkhw/edit?usp=sharing"",""ปทุมธานี!M250"")"),11640)</f>
        <v>11640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IFERROR(__xludf.DUMMYFUNCTION("IMPORTRANGE(""https://docs.google.com/spreadsheets/d/1SX6NBoVAgQJ6U1MVXOaj8PK2l7WJ3RER9xtqwdhxkhw/edit?usp=sharing"",""ปทุมธานี!M253"")"),17520.01)</f>
        <v>17520.009999999998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IFERROR(__xludf.DUMMYFUNCTION("IMPORTRANGE(""https://docs.google.com/spreadsheets/d/1SX6NBoVAgQJ6U1MVXOaj8PK2l7WJ3RER9xtqwdhxkhw/edit?usp=sharing"",""ปทุมธานี!M275"")"),84730)</f>
        <v>84730</v>
      </c>
      <c r="O380" s="373">
        <f ca="1">+IF(L380&gt;0,N380*100/L380,0)</f>
        <v>96.602439858625019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IFERROR(__xludf.DUMMYFUNCTION("IMPORTRANGE(""https://docs.google.com/spreadsheets/d/1SX6NBoVAgQJ6U1MVXOaj8PK2l7WJ3RER9xtqwdhxkhw/edit?usp=sharing"",""ปทุมธานี!M278"")"),84730)</f>
        <v>84730</v>
      </c>
      <c r="O383" s="165">
        <f t="shared" ca="1" si="109"/>
        <v>96.602439858625019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IFERROR(__xludf.DUMMYFUNCTION("IMPORTRANGE(""https://docs.google.com/spreadsheets/d/1SX6NBoVAgQJ6U1MVXOaj8PK2l7WJ3RER9xtqwdhxkhw/edit?usp=sharing"",""ปทุมธานี!M280"")"),84730)</f>
        <v>84730</v>
      </c>
      <c r="O385" s="169">
        <f t="shared" ca="1" si="109"/>
        <v>96.602439858625019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IFERROR(__xludf.DUMMYFUNCTION("IMPORTRANGE(""https://docs.google.com/spreadsheets/d/1SX6NBoVAgQJ6U1MVXOaj8PK2l7WJ3RER9xtqwdhxkhw/edit?usp=sharing"",""ปทุมธานี!M281"")"),31279)</f>
        <v>31279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IFERROR(__xludf.DUMMYFUNCTION("IMPORTRANGE(""https://docs.google.com/spreadsheets/d/1SX6NBoVAgQJ6U1MVXOaj8PK2l7WJ3RER9xtqwdhxkhw/edit?usp=sharing"",""ปทุมธานี!M284"")"),22201)</f>
        <v>22201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IFERROR(__xludf.DUMMYFUNCTION("IMPORTRANGE(""https://docs.google.com/spreadsheets/d/1SX6NBoVAgQJ6U1MVXOaj8PK2l7WJ3RER9xtqwdhxkhw/edit?usp=sharing"",""ปทุมธานี!M296"")"),187300)</f>
        <v>187300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IFERROR(__xludf.DUMMYFUNCTION("IMPORTRANGE(""https://docs.google.com/spreadsheets/d/1SX6NBoVAgQJ6U1MVXOaj8PK2l7WJ3RER9xtqwdhxkhw/edit?usp=sharing"",""ปทุมธานี!M299"")"),187300)</f>
        <v>187300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IFERROR(__xludf.DUMMYFUNCTION("IMPORTRANGE(""https://docs.google.com/spreadsheets/d/1SX6NBoVAgQJ6U1MVXOaj8PK2l7WJ3RER9xtqwdhxkhw/edit?usp=sharing"",""ปทุมธานี!M301"")"),187300)</f>
        <v>187300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IFERROR(__xludf.DUMMYFUNCTION("IMPORTRANGE(""https://docs.google.com/spreadsheets/d/1SX6NBoVAgQJ6U1MVXOaj8PK2l7WJ3RER9xtqwdhxkhw/edit?usp=sharing"",""ปทุมธานี!M302"")"),125600)</f>
        <v>125600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IFERROR(__xludf.DUMMYFUNCTION("IMPORTRANGE(""https://docs.google.com/spreadsheets/d/1SX6NBoVAgQJ6U1MVXOaj8PK2l7WJ3RER9xtqwdhxkhw/edit?usp=sharing"",""ปทุมธานี!M305"")"),29200)</f>
        <v>29200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IFERROR(__xludf.DUMMYFUNCTION("IMPORTRANGE(""https://docs.google.com/spreadsheets/d/1SX6NBoVAgQJ6U1MVXOaj8PK2l7WJ3RER9xtqwdhxkhw/edit?usp=sharing"",""ปทุมธานี!M330"")"),66368)</f>
        <v>66368</v>
      </c>
      <c r="O435" s="412">
        <f t="shared" ref="O435:O439" ca="1" si="114">+IF(L435&gt;0,N435*100/L435,0)</f>
        <v>87.326315789473682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IFERROR(__xludf.DUMMYFUNCTION("IMPORTRANGE(""https://docs.google.com/spreadsheets/d/1SX6NBoVAgQJ6U1MVXOaj8PK2l7WJ3RER9xtqwdhxkhw/edit?usp=sharing"",""ปทุมธานี!M332"")"),66368)</f>
        <v>66368</v>
      </c>
      <c r="O437" s="169">
        <f t="shared" ca="1" si="114"/>
        <v>87.326315789473682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IFERROR(__xludf.DUMMYFUNCTION("IMPORTRANGE(""https://docs.google.com/spreadsheets/d/1SX6NBoVAgQJ6U1MVXOaj8PK2l7WJ3RER9xtqwdhxkhw/edit?usp=sharing"",""ปทุมธานี!M334"")"),66368)</f>
        <v>66368</v>
      </c>
      <c r="O439" s="169">
        <f t="shared" ca="1" si="114"/>
        <v>87.326315789473682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IFERROR(__xludf.DUMMYFUNCTION("IMPORTRANGE(""https://docs.google.com/spreadsheets/d/1SX6NBoVAgQJ6U1MVXOaj8PK2l7WJ3RER9xtqwdhxkhw/edit?usp=sharing"",""ปทุมธานี!M338"")"),41168)</f>
        <v>41168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IFERROR(__xludf.DUMMYFUNCTION("IMPORTRANGE(""https://docs.google.com/spreadsheets/d/1SX6NBoVAgQJ6U1MVXOaj8PK2l7WJ3RER9xtqwdhxkhw/edit?usp=sharing"",""ปทุมธานี!M428"")"),32847.02)</f>
        <v>32847.019999999997</v>
      </c>
      <c r="O533" s="412">
        <f t="shared" ref="O533:O537" ca="1" si="118">+IF(L533&gt;0,N533*100/L533,0)</f>
        <v>95.652358765288284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IFERROR(__xludf.DUMMYFUNCTION("IMPORTRANGE(""https://docs.google.com/spreadsheets/d/1SX6NBoVAgQJ6U1MVXOaj8PK2l7WJ3RER9xtqwdhxkhw/edit?usp=sharing"",""ปทุมธานี!M430"")"),32847.02)</f>
        <v>32847.019999999997</v>
      </c>
      <c r="O535" s="169">
        <f t="shared" ca="1" si="118"/>
        <v>95.652358765288284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IFERROR(__xludf.DUMMYFUNCTION("IMPORTRANGE(""https://docs.google.com/spreadsheets/d/1SX6NBoVAgQJ6U1MVXOaj8PK2l7WJ3RER9xtqwdhxkhw/edit?usp=sharing"",""ปทุมธานี!M432"")"),32847.02)</f>
        <v>32847.019999999997</v>
      </c>
      <c r="O537" s="169">
        <f t="shared" ca="1" si="118"/>
        <v>95.652358765288284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IFERROR(__xludf.DUMMYFUNCTION("IMPORTRANGE(""https://docs.google.com/spreadsheets/d/1SX6NBoVAgQJ6U1MVXOaj8PK2l7WJ3RER9xtqwdhxkhw/edit?usp=sharing"",""ปทุมธานี!M433"")"),21527)</f>
        <v>21527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IFERROR(__xludf.DUMMYFUNCTION("IMPORTRANGE(""https://docs.google.com/spreadsheets/d/1SX6NBoVAgQJ6U1MVXOaj8PK2l7WJ3RER9xtqwdhxkhw/edit?usp=sharing"",""ปทุมธานี!M436"")"),11320.02)</f>
        <v>11320.02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IFERROR(__xludf.DUMMYFUNCTION("IMPORTRANGE(""https://docs.google.com/spreadsheets/d/1SX6NBoVAgQJ6U1MVXOaj8PK2l7WJ3RER9xtqwdhxkhw/edit?usp=sharing"",""ปทุมธานี!J459"")"),1033)</f>
        <v>1033</v>
      </c>
      <c r="K564" s="372">
        <f ca="1">IF(I564&gt;0,J564*100/I564,0)</f>
        <v>516.5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IFERROR(__xludf.DUMMYFUNCTION("IMPORTRANGE(""https://docs.google.com/spreadsheets/d/1SX6NBoVAgQJ6U1MVXOaj8PK2l7WJ3RER9xtqwdhxkhw/edit?usp=sharing"",""ปทุมธานี!M459"")"),100793.33)</f>
        <v>100793.33</v>
      </c>
      <c r="O564" s="373">
        <f t="shared" ref="O564:O568" ca="1" si="122">+IF(L564&gt;0,N564*100/L564,0)</f>
        <v>79.943948286802026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IFERROR(__xludf.DUMMYFUNCTION("IMPORTRANGE(""https://docs.google.com/spreadsheets/d/1SX6NBoVAgQJ6U1MVXOaj8PK2l7WJ3RER9xtqwdhxkhw/edit?usp=sharing"",""ปทุมธานี!M461"")"),100793.33)</f>
        <v>100793.33</v>
      </c>
      <c r="O566" s="169">
        <f t="shared" ca="1" si="122"/>
        <v>79.943948286802026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IFERROR(__xludf.DUMMYFUNCTION("IMPORTRANGE(""https://docs.google.com/spreadsheets/d/1SX6NBoVAgQJ6U1MVXOaj8PK2l7WJ3RER9xtqwdhxkhw/edit?usp=sharing"",""ปทุมธานี!M463"")"),100793.33)</f>
        <v>100793.33</v>
      </c>
      <c r="O568" s="169">
        <f t="shared" ca="1" si="122"/>
        <v>79.943948286802026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IFERROR(__xludf.DUMMYFUNCTION("IMPORTRANGE(""https://docs.google.com/spreadsheets/d/1SX6NBoVAgQJ6U1MVXOaj8PK2l7WJ3RER9xtqwdhxkhw/edit?usp=sharing"",""ปทุมธานี!M466"")"),96433.33)</f>
        <v>96433.33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IFERROR(__xludf.DUMMYFUNCTION("IMPORTRANGE(""https://docs.google.com/spreadsheets/d/1SX6NBoVAgQJ6U1MVXOaj8PK2l7WJ3RER9xtqwdhxkhw/edit?usp=sharing"",""ปทุมธานี!M467"")"),4360)</f>
        <v>4360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IFERROR(__xludf.DUMMYFUNCTION("IMPORTRANGE(""https://docs.google.com/spreadsheets/d/1SX6NBoVAgQJ6U1MVXOaj8PK2l7WJ3RER9xtqwdhxkhw/edit?usp=sharing"",""ปทุมธานี!J468"")"),1033)</f>
        <v>1033</v>
      </c>
      <c r="K573" s="202">
        <f ca="1">IF(I573&gt;0,J573*100/I573,0)</f>
        <v>516.5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IFERROR(__xludf.DUMMYFUNCTION("IMPORTRANGE(""https://docs.google.com/spreadsheets/d/1SX6NBoVAgQJ6U1MVXOaj8PK2l7WJ3RER9xtqwdhxkhw/edit?usp=sharing"",""ปทุมธานี!J472"")"),721)</f>
        <v>721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IFERROR(__xludf.DUMMYFUNCTION("IMPORTRANGE(""https://docs.google.com/spreadsheets/d/1SX6NBoVAgQJ6U1MVXOaj8PK2l7WJ3RER9xtqwdhxkhw/edit?usp=sharing"",""ปทุมธานี!J523"")"),968806.58)</f>
        <v>968806.58</v>
      </c>
      <c r="K628" s="343">
        <f t="shared" ref="K628:K635" ca="1" si="129">IF(I628&gt;0,J628*100/I628,0)</f>
        <v>98.857814285714284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IFERROR(__xludf.DUMMYFUNCTION("IMPORTRANGE(""https://docs.google.com/spreadsheets/d/1SX6NBoVAgQJ6U1MVXOaj8PK2l7WJ3RER9xtqwdhxkhw/edit?usp=sharing"",""ปทุมธานี!J524"")"),34)</f>
        <v>34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IFERROR(__xludf.DUMMYFUNCTION("IMPORTRANGE(""https://docs.google.com/spreadsheets/d/1SX6NBoVAgQJ6U1MVXOaj8PK2l7WJ3RER9xtqwdhxkhw/edit?usp=sharing"",""ปทุมธานี!J525"")"),32831.36)</f>
        <v>32831.360000000001</v>
      </c>
      <c r="K630" s="343">
        <f t="shared" ca="1" si="129"/>
        <v>23.878604834478956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IFERROR(__xludf.DUMMYFUNCTION("IMPORTRANGE(""https://docs.google.com/spreadsheets/d/1SX6NBoVAgQJ6U1MVXOaj8PK2l7WJ3RER9xtqwdhxkhw/edit?usp=sharing"",""ปทุมธานี!J526"")"),3)</f>
        <v>3</v>
      </c>
      <c r="K631" s="343">
        <f t="shared" ca="1" si="129"/>
        <v>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IFERROR(__xludf.DUMMYFUNCTION("IMPORTRANGE(""https://docs.google.com/spreadsheets/d/1SX6NBoVAgQJ6U1MVXOaj8PK2l7WJ3RER9xtqwdhxkhw/edit?usp=sharing"",""ปทุมธานี!J527"")"),2917805.64)</f>
        <v>2917805.64</v>
      </c>
      <c r="K632" s="343">
        <f t="shared" ca="1" si="129"/>
        <v>72.60137476103057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IFERROR(__xludf.DUMMYFUNCTION("IMPORTRANGE(""https://docs.google.com/spreadsheets/d/1SX6NBoVAgQJ6U1MVXOaj8PK2l7WJ3RER9xtqwdhxkhw/edit?usp=sharing"",""ปทุมธานี!J528"")"),1862)</f>
        <v>1862</v>
      </c>
      <c r="K633" s="343">
        <f t="shared" ca="1" si="129"/>
        <v>89.778206364513025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IFERROR(__xludf.DUMMYFUNCTION("IMPORTRANGE(""https://docs.google.com/spreadsheets/d/1SX6NBoVAgQJ6U1MVXOaj8PK2l7WJ3RER9xtqwdhxkhw/edit?usp=sharing"",""ปทุมธานี!J529"")"),960000)</f>
        <v>960000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IFERROR(__xludf.DUMMYFUNCTION("IMPORTRANGE(""https://docs.google.com/spreadsheets/d/1SX6NBoVAgQJ6U1MVXOaj8PK2l7WJ3RER9xtqwdhxkhw/edit?usp=sharing"",""ปทุมธานี!J530"")"),30)</f>
        <v>30</v>
      </c>
      <c r="K635" s="487">
        <f t="shared" ca="1" si="129"/>
        <v>90.909090909090907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37786.5</v>
      </c>
      <c r="O636" s="511">
        <f t="shared" ref="O636:O640" ca="1" si="130">+IF(L636&gt;0,N636*100/L636,0)</f>
        <v>76.105740181268885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37786.5</v>
      </c>
      <c r="O638" s="523">
        <f t="shared" ca="1" si="130"/>
        <v>76.105740181268885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37786.5</v>
      </c>
      <c r="O640" s="523">
        <f t="shared" ca="1" si="130"/>
        <v>76.105740181268885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37786.5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IFERROR(__xludf.DUMMYFUNCTION("IMPORTRANGE(""https://docs.google.com/spreadsheets/d/1SX6NBoVAgQJ6U1MVXOaj8PK2l7WJ3RER9xtqwdhxkhw/edit#gid=346597447"",""ปทุมธานี!M544"")"),1336.5)</f>
        <v>1336.5</v>
      </c>
      <c r="O649" s="538">
        <f t="shared" ca="1" si="132"/>
        <v>18.5625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IFERROR(__xludf.DUMMYFUNCTION("IMPORTRANGE(""https://docs.google.com/spreadsheets/d/1SX6NBoVAgQJ6U1MVXOaj8PK2l7WJ3RER9xtqwdhxkhw/edit#gid=346597447"",""ปทุมธานี!M545"")"),625)</f>
        <v>625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748</v>
      </c>
      <c r="K651" s="538">
        <f t="shared" ca="1" si="131"/>
        <v>148.11881188118812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IFERROR(__xludf.DUMMYFUNCTION("IMPORTRANGE(""https://docs.google.com/spreadsheets/d/1SX6NBoVAgQJ6U1MVXOaj8PK2l7WJ3RER9xtqwdhxkhw/edit#gid=346597447"",""ปทุมธานี!M546"")"),12625)</f>
        <v>12625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IFERROR(__xludf.DUMMYFUNCTION("IMPORTRANGE(""https://docs.google.com/spreadsheets/d/1SX6NBoVAgQJ6U1MVXOaj8PK2l7WJ3RER9xtqwdhxkhw/edit#gid=346597447"",""ปทุมธานี!J547"")"),44)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IFERROR(__xludf.DUMMYFUNCTION("IMPORTRANGE(""https://docs.google.com/spreadsheets/d/1SX6NBoVAgQJ6U1MVXOaj8PK2l7WJ3RER9xtqwdhxkhw/edit#gid=346597447"",""ปทุมธานี!J548"")"),748)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IFERROR(__xludf.DUMMYFUNCTION("IMPORTRANGE(""https://docs.google.com/spreadsheets/d/1SX6NBoVAgQJ6U1MVXOaj8PK2l7WJ3RER9xtqwdhxkhw/edit#gid=346597447"",""ปทุมธานี!J550"")"),8)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IFERROR(__xludf.DUMMYFUNCTION("IMPORTRANGE(""https://docs.google.com/spreadsheets/d/1SX6NBoVAgQJ6U1MVXOaj8PK2l7WJ3RER9xtqwdhxkhw/edit#gid=346597447"",""ปทุมธานี!J551"")"),8)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IFERROR(__xludf.DUMMYFUNCTION("IMPORTRANGE(""https://docs.google.com/spreadsheets/d/1SX6NBoVAgQJ6U1MVXOaj8PK2l7WJ3RER9xtqwdhxkhw/edit#gid=346597447"",""ปทุมธานี!J552"")"),138)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IFERROR(__xludf.DUMMYFUNCTION("IMPORTRANGE(""https://docs.google.com/spreadsheets/d/1SX6NBoVAgQJ6U1MVXOaj8PK2l7WJ3RER9xtqwdhxkhw/edit#gid=346597447"",""ปทุมธานี!J553"")"),36)</f>
        <v>36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IFERROR(__xludf.DUMMYFUNCTION("IMPORTRANGE(""https://docs.google.com/spreadsheets/d/1SX6NBoVAgQJ6U1MVXOaj8PK2l7WJ3RER9xtqwdhxkhw/edit#gid=346597447"",""ปทุมธานี!J554"")"),36)</f>
        <v>36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IFERROR(__xludf.DUMMYFUNCTION("IMPORTRANGE(""https://docs.google.com/spreadsheets/d/1SX6NBoVAgQJ6U1MVXOaj8PK2l7WJ3RER9xtqwdhxkhw/edit#gid=346597447"",""ปทุมธานี!J555"")"),610)</f>
        <v>610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IFERROR(__xludf.DUMMYFUNCTION("IMPORTRANGE(""https://docs.google.com/spreadsheets/d/1SX6NBoVAgQJ6U1MVXOaj8PK2l7WJ3RER9xtqwdhxkhw/edit#gid=346597447"",""ปทุมธานี!M563"")"),19200)</f>
        <v>19200</v>
      </c>
      <c r="O668" s="538">
        <f ca="1">IF(L668&gt;0,N668*100/L668,0)</f>
        <v>123.07692307692308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IFERROR(__xludf.DUMMYFUNCTION("IMPORTRANGE(""https://docs.google.com/spreadsheets/d/1SX6NBoVAgQJ6U1MVXOaj8PK2l7WJ3RER9xtqwdhxkhw/edit#gid=346597447"",""ปทุมธานี!M566"")"),4000)</f>
        <v>4000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2930345.77</v>
      </c>
      <c r="M8" s="23">
        <f t="shared" ca="1" si="0"/>
        <v>1940566.77</v>
      </c>
      <c r="N8" s="23">
        <f t="shared" ca="1" si="0"/>
        <v>2619921.0099999998</v>
      </c>
      <c r="O8" s="22">
        <f t="shared" ref="O8:O16" ca="1" si="1">IF(L8&gt;0,N8*100/L8,0)</f>
        <v>89.406548429266067</v>
      </c>
      <c r="P8" s="22">
        <f t="shared" ref="P8:P16" ca="1" si="2">IF(M8&gt;0,N8*100/M8,0)</f>
        <v>135.00803221524811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2930345.77</v>
      </c>
      <c r="M10" s="30">
        <f t="shared" ca="1" si="4"/>
        <v>1940566.77</v>
      </c>
      <c r="N10" s="30">
        <f t="shared" ca="1" si="4"/>
        <v>2619921.0099999998</v>
      </c>
      <c r="O10" s="29">
        <f t="shared" ca="1" si="1"/>
        <v>89.406548429266067</v>
      </c>
      <c r="P10" s="29">
        <f t="shared" ca="1" si="2"/>
        <v>135.00803221524811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2783345.77</v>
      </c>
      <c r="M12" s="38">
        <f t="shared" ca="1" si="6"/>
        <v>1793566.77</v>
      </c>
      <c r="N12" s="38">
        <f t="shared" ca="1" si="6"/>
        <v>2472921.0099999998</v>
      </c>
      <c r="O12" s="38">
        <f t="shared" ca="1" si="1"/>
        <v>88.847064445032984</v>
      </c>
      <c r="P12" s="38">
        <f t="shared" ca="1" si="2"/>
        <v>137.87727623878757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1388996.77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881736.25</v>
      </c>
      <c r="O14" s="38">
        <f t="shared" ca="1" si="1"/>
        <v>63.236409966227967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1880566.77</v>
      </c>
      <c r="M18" s="23">
        <f t="shared" ca="1" si="11"/>
        <v>1940566.77</v>
      </c>
      <c r="N18" s="23">
        <f t="shared" ca="1" si="11"/>
        <v>1738184.76</v>
      </c>
      <c r="O18" s="22">
        <f t="shared" ref="O18:O20" ca="1" si="12">IF(L18&gt;0,N18*100/L18,0)</f>
        <v>92.428771353861578</v>
      </c>
      <c r="P18" s="22">
        <f t="shared" ref="P18:P26" ca="1" si="13">IF(M18&gt;0,N18*100/M18,0)</f>
        <v>89.570984460380103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1880566.77</v>
      </c>
      <c r="M20" s="30">
        <f t="shared" ca="1" si="15"/>
        <v>1940566.77</v>
      </c>
      <c r="N20" s="30">
        <f t="shared" ca="1" si="15"/>
        <v>1738184.76</v>
      </c>
      <c r="O20" s="29">
        <f t="shared" ca="1" si="12"/>
        <v>92.428771353861578</v>
      </c>
      <c r="P20" s="29">
        <f t="shared" ca="1" si="13"/>
        <v>89.570984460380103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1733566.77</v>
      </c>
      <c r="M22" s="41">
        <f t="shared" ca="1" si="18"/>
        <v>1793566.77</v>
      </c>
      <c r="N22" s="38">
        <f t="shared" ca="1" si="18"/>
        <v>1591184.76</v>
      </c>
      <c r="O22" s="38">
        <f t="shared" ca="1" si="17"/>
        <v>91.786759387410271</v>
      </c>
      <c r="P22" s="38">
        <f t="shared" ca="1" si="13"/>
        <v>88.716226605826336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1388996.77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881736.25</v>
      </c>
      <c r="O28" s="22">
        <f t="shared" ref="O28:O30" ca="1" si="24">IF(L28&gt;0,N28*100/L28,0)</f>
        <v>83.992559386308926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881736.25</v>
      </c>
      <c r="O30" s="29">
        <f t="shared" ca="1" si="24"/>
        <v>83.992559386308926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881736.25</v>
      </c>
      <c r="O32" s="38">
        <f t="shared" ca="1" si="29"/>
        <v>83.992559386308926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881736.25</v>
      </c>
      <c r="O34" s="38">
        <f t="shared" ca="1" si="29"/>
        <v>83.992559386308926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1880566.77</v>
      </c>
      <c r="M37" s="54">
        <f t="shared" ca="1" si="33"/>
        <v>1940566.77</v>
      </c>
      <c r="N37" s="54">
        <f t="shared" ca="1" si="33"/>
        <v>1738184.76</v>
      </c>
      <c r="O37" s="55">
        <f t="shared" ca="1" si="29"/>
        <v>92.428771353861578</v>
      </c>
      <c r="P37" s="55">
        <f t="shared" ca="1" si="25"/>
        <v>89.570984460380103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587800</v>
      </c>
      <c r="M41" s="78">
        <f t="shared" ca="1" si="34"/>
        <v>587800</v>
      </c>
      <c r="N41" s="78">
        <f t="shared" ca="1" si="34"/>
        <v>550918.73</v>
      </c>
      <c r="O41" s="77">
        <f t="shared" ref="O41:O43" ca="1" si="35">IF(L41&gt;0,N41*100/L41,0)</f>
        <v>93.725541000340257</v>
      </c>
      <c r="P41" s="77">
        <f t="shared" ref="P41:P43" ca="1" si="36">IF(M41&gt;0,N41*100/M41,0)</f>
        <v>93.725541000340257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587800</v>
      </c>
      <c r="M43" s="78">
        <f t="shared" ca="1" si="38"/>
        <v>587800</v>
      </c>
      <c r="N43" s="78">
        <f t="shared" ca="1" si="38"/>
        <v>550918.73</v>
      </c>
      <c r="O43" s="77">
        <f t="shared" ca="1" si="35"/>
        <v>93.725541000340257</v>
      </c>
      <c r="P43" s="77">
        <f t="shared" ca="1" si="36"/>
        <v>93.725541000340257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587800</v>
      </c>
      <c r="M45" s="49">
        <f ca="1">IFERROR(__xludf.DUMMYFUNCTION("IMPORTRANGE(""https://docs.google.com/spreadsheets/d/1Yj_ptqi66GCucihVvJfMjLAmec39IyEx_6qawtMGysU/edit?usp=sharing"",""สบก!Q68"")"),587800)</f>
        <v>587800</v>
      </c>
      <c r="N45" s="49">
        <f ca="1">IFERROR(__xludf.DUMMYFUNCTION("IMPORTRANGE(""https://docs.google.com/spreadsheets/d/1Yj_ptqi66GCucihVvJfMjLAmec39IyEx_6qawtMGysU/edit?usp=sharing"",""สบก!R68"")"),550918.73)</f>
        <v>550918.73</v>
      </c>
      <c r="O45" s="38">
        <f ca="1">IF(L45&gt;0,N45*100/L45,0)</f>
        <v>93.725541000340257</v>
      </c>
      <c r="P45" s="38">
        <f ca="1">IF(M45&gt;0,N45*100/M45,0)</f>
        <v>93.725541000340257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IFERROR(__xludf.DUMMYFUNCTION("IMPORTRANGE(""https://docs.google.com/spreadsheets/d/1Yj_ptqi66GCucihVvJfMjLAmec39IyEx_6qawtMGysU/edit?usp=sharing"",""สบก!M68"")"),587800)</f>
        <v>587800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296096.77</v>
      </c>
      <c r="M53" s="121">
        <f t="shared" ca="1" si="39"/>
        <v>296096.77</v>
      </c>
      <c r="N53" s="121">
        <f t="shared" ca="1" si="39"/>
        <v>270596.77</v>
      </c>
      <c r="O53" s="120">
        <f t="shared" ref="O53:O55" ca="1" si="40">IF(L53&gt;0,N53*100/L53,0)</f>
        <v>91.387950635192666</v>
      </c>
      <c r="P53" s="120">
        <f t="shared" ref="P53:P55" ca="1" si="41">IF(M53&gt;0,N53*100/M53,0)</f>
        <v>91.387950635192666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296096.77</v>
      </c>
      <c r="M55" s="121">
        <f t="shared" ca="1" si="43"/>
        <v>296096.77</v>
      </c>
      <c r="N55" s="121">
        <f t="shared" ca="1" si="43"/>
        <v>270596.77</v>
      </c>
      <c r="O55" s="120">
        <f t="shared" ca="1" si="40"/>
        <v>91.387950635192666</v>
      </c>
      <c r="P55" s="120">
        <f t="shared" ca="1" si="41"/>
        <v>91.387950635192666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296096.77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IFERROR(__xludf.DUMMYFUNCTION("IMPORTRANGE(""https://docs.google.com/spreadsheets/d/1Yj_ptqi66GCucihVvJfMjLAmec39IyEx_6qawtMGysU/edit?usp=sharing"",""สบก!AA68"")"),270596.77)</f>
        <v>270596.77</v>
      </c>
      <c r="O57" s="38">
        <f ca="1">IF(L57&gt;0,N57*100/L57,0)</f>
        <v>91.387950635192666</v>
      </c>
      <c r="P57" s="38">
        <f ca="1">IF(M57&gt;0,N57*100/M57,0)</f>
        <v>91.387950635192666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IFERROR(__xludf.DUMMYFUNCTION("IMPORTRANGE(""https://docs.google.com/spreadsheets/d/1Yj_ptqi66GCucihVvJfMjLAmec39IyEx_6qawtMGysU/edit?usp=sharing"",""สบก!V68"")"),296096.77)</f>
        <v>296096.77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44500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44500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IFERROR(__xludf.DUMMYFUNCTION("IMPORTRANGE(""https://docs.google.com/spreadsheets/d/1Yj_ptqi66GCucihVvJfMjLAmec39IyEx_6qawtMGysU/edit?usp=sharing"",""สบก!BK68"")"),44500)</f>
        <v>44500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IFERROR(__xludf.DUMMYFUNCTION("IMPORTRANGE(""https://docs.google.com/spreadsheets/d/1SX6NBoVAgQJ6U1MVXOaj8PK2l7WJ3RER9xtqwdhxkhw/edit?usp=sharing"",""ประจวบคีรีขันธ์!J84"")"),99)</f>
        <v>99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IFERROR(__xludf.DUMMYFUNCTION("IMPORTRANGE(""https://docs.google.com/spreadsheets/d/1SX6NBoVAgQJ6U1MVXOaj8PK2l7WJ3RER9xtqwdhxkhw/edit?usp=sharing"",""ประจวบคีรีขันธ์!J85"")"),99)</f>
        <v>99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28210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71.641261963842609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28210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71.641261963842609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IFERROR(__xludf.DUMMYFUNCTION("IMPORTRANGE(""https://docs.google.com/spreadsheets/d/1Yj_ptqi66GCucihVvJfMjLAmec39IyEx_6qawtMGysU/edit?usp=sharing"",""สบก!BS68"")"),28210)</f>
        <v>28210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71.641261963842609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IFERROR(__xludf.DUMMYFUNCTION("IMPORTRANGE(""https://docs.google.com/spreadsheets/d/1SX6NBoVAgQJ6U1MVXOaj8PK2l7WJ3RER9xtqwdhxkhw/edit?usp=sharing"",""ประจวบคีรีขันธ์!J228"")"),77)</f>
        <v>77</v>
      </c>
      <c r="K328" s="318">
        <f ca="1">IF(I328&gt;0,J328*100/I328,0)</f>
        <v>57.037037037037038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983960</v>
      </c>
      <c r="N329" s="152">
        <f t="shared" ca="1" si="98"/>
        <v>851959.26</v>
      </c>
      <c r="O329" s="151">
        <f t="shared" ref="O329:O331" ca="1" si="99">IF(L329&gt;0,N329*100/L329,0)</f>
        <v>91.415861195759476</v>
      </c>
      <c r="P329" s="151">
        <f t="shared" ref="P329:P331" ca="1" si="100">IF(M329&gt;0,N329*100/M329,0)</f>
        <v>86.584745314850196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983960</v>
      </c>
      <c r="N331" s="157">
        <f t="shared" ca="1" si="102"/>
        <v>851959.26</v>
      </c>
      <c r="O331" s="156">
        <f t="shared" ca="1" si="99"/>
        <v>91.415861195759476</v>
      </c>
      <c r="P331" s="156">
        <f t="shared" ca="1" si="100"/>
        <v>86.584745314850196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IFERROR(__xludf.DUMMYFUNCTION("IMPORTRANGE(""https://docs.google.com/spreadsheets/d/1Yj_ptqi66GCucihVvJfMjLAmec39IyEx_6qawtMGysU/edit?usp=sharing"",""สบก!DL68"")"),836960)</f>
        <v>836960</v>
      </c>
      <c r="N333" s="169">
        <f ca="1">IFERROR(__xludf.DUMMYFUNCTION("IMPORTRANGE(""https://docs.google.com/spreadsheets/d/1Yj_ptqi66GCucihVvJfMjLAmec39IyEx_6qawtMGysU/edit?usp=sharing"",""สบก!DM68"")"),704959.26)</f>
        <v>704959.26</v>
      </c>
      <c r="O333" s="169">
        <f ca="1">IF(L333&gt;0,N333*100/L333,0)</f>
        <v>89.808303607827156</v>
      </c>
      <c r="P333" s="169">
        <f ca="1">IF(M333&gt;0,N333*100/M333,0)</f>
        <v>84.228548556681318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IFERROR(__xludf.DUMMYFUNCTION("IMPORTRANGE(""https://docs.google.com/spreadsheets/d/1SX6NBoVAgQJ6U1MVXOaj8PK2l7WJ3RER9xtqwdhxkhw/edit?usp=sharing"",""ประจวบคีรีขันธ์!J234"")"),98)</f>
        <v>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IFERROR(__xludf.DUMMYFUNCTION("IMPORTRANGE(""https://docs.google.com/spreadsheets/d/1SX6NBoVAgQJ6U1MVXOaj8PK2l7WJ3RER9xtqwdhxkhw/edit?usp=sharing"",""ประจวบคีรีขันธ์!J235"")"),495.45)</f>
        <v>495.45</v>
      </c>
      <c r="K340" s="343">
        <f t="shared" ca="1" si="103"/>
        <v>63.519230769230766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IFERROR(__xludf.DUMMYFUNCTION("IMPORTRANGE(""https://docs.google.com/spreadsheets/d/1SX6NBoVAgQJ6U1MVXOaj8PK2l7WJ3RER9xtqwdhxkhw/edit?usp=sharing"",""ประจวบคีรีขันธ์!J236"")"),106)</f>
        <v>106</v>
      </c>
      <c r="K341" s="343">
        <f t="shared" ca="1" si="103"/>
        <v>78.518518518518519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IFERROR(__xludf.DUMMYFUNCTION("IMPORTRANGE(""https://docs.google.com/spreadsheets/d/1SX6NBoVAgQJ6U1MVXOaj8PK2l7WJ3RER9xtqwdhxkhw/edit?usp=sharing"",""ประจวบคีรีขันธ์!J237"")"),850.79)</f>
        <v>850.79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IFERROR(__xludf.DUMMYFUNCTION("IMPORTRANGE(""https://docs.google.com/spreadsheets/d/1SX6NBoVAgQJ6U1MVXOaj8PK2l7WJ3RER9xtqwdhxkhw/edit?usp=sharing"",""ประจวบคีรีขันธ์!J238"")"),20)</f>
        <v>20</v>
      </c>
      <c r="K343" s="343">
        <f t="shared" ca="1" si="103"/>
        <v>14.814814814814815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IFERROR(__xludf.DUMMYFUNCTION("IMPORTRANGE(""https://docs.google.com/spreadsheets/d/1SX6NBoVAgQJ6U1MVXOaj8PK2l7WJ3RER9xtqwdhxkhw/edit?usp=sharing"",""ประจวบคีรีขันธ์!J239"")"),180.96)</f>
        <v>180.96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IFERROR(__xludf.DUMMYFUNCTION("IMPORTRANGE(""https://docs.google.com/spreadsheets/d/1SX6NBoVAgQJ6U1MVXOaj8PK2l7WJ3RER9xtqwdhxkhw/edit?usp=sharing"",""ประจวบคีรีขันธ์!J240"")"),77)</f>
        <v>77</v>
      </c>
      <c r="K345" s="343">
        <f t="shared" ca="1" si="103"/>
        <v>57.037037037037038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IFERROR(__xludf.DUMMYFUNCTION("IMPORTRANGE(""https://docs.google.com/spreadsheets/d/1SX6NBoVAgQJ6U1MVXOaj8PK2l7WJ3RER9xtqwdhxkhw/edit?usp=sharing"",""ประจวบคีรีขันธ์!J241"")"),895.3)</f>
        <v>895.3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IFERROR(__xludf.DUMMYFUNCTION("IMPORTRANGE(""https://docs.google.com/spreadsheets/d/1SX6NBoVAgQJ6U1MVXOaj8PK2l7WJ3RER9xtqwdhxkhw/edit?usp=sharing"",""ประจวบคีรีขันธ์!M242"")"),881736.25)</f>
        <v>881736.25</v>
      </c>
      <c r="O347" s="358">
        <f ca="1">+IF(L347&gt;0,N347*100/L347,0)</f>
        <v>83.992559386308926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IFERROR(__xludf.DUMMYFUNCTION("IMPORTRANGE(""https://docs.google.com/spreadsheets/d/1SX6NBoVAgQJ6U1MVXOaj8PK2l7WJ3RER9xtqwdhxkhw/edit?usp=sharing"",""ประจวบคีรีขันธ์!M275"")"),460140)</f>
        <v>460140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IFERROR(__xludf.DUMMYFUNCTION("IMPORTRANGE(""https://docs.google.com/spreadsheets/d/1SX6NBoVAgQJ6U1MVXOaj8PK2l7WJ3RER9xtqwdhxkhw/edit?usp=sharing"",""ประจวบคีรีขันธ์!M280"")"),460140)</f>
        <v>460140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IFERROR(__xludf.DUMMYFUNCTION("IMPORTRANGE(""https://docs.google.com/spreadsheets/d/1SX6NBoVAgQJ6U1MVXOaj8PK2l7WJ3RER9xtqwdhxkhw/edit?usp=sharing"",""ประจวบคีรีขันธ์!J350"")"),18103)</f>
        <v>18103</v>
      </c>
      <c r="K455" s="372">
        <f ca="1">IF(I455&gt;0,J455*100/I455,0)</f>
        <v>87.222356058781017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IFERROR(__xludf.DUMMYFUNCTION("IMPORTRANGE(""https://docs.google.com/spreadsheets/d/1SX6NBoVAgQJ6U1MVXOaj8PK2l7WJ3RER9xtqwdhxkhw/edit?usp=sharing"",""ประจวบคีรีขันธ์!M350"")"),105645)</f>
        <v>105645</v>
      </c>
      <c r="O455" s="373">
        <f t="shared" ref="O455:O459" ca="1" si="116">+IF(L455&gt;0,N455*100/L455,0)</f>
        <v>41.385753851819061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IFERROR(__xludf.DUMMYFUNCTION("IMPORTRANGE(""https://docs.google.com/spreadsheets/d/1SX6NBoVAgQJ6U1MVXOaj8PK2l7WJ3RER9xtqwdhxkhw/edit?usp=sharing"",""ประจวบคีรีขันธ์!M352"")"),105645)</f>
        <v>105645</v>
      </c>
      <c r="O457" s="169">
        <f t="shared" ca="1" si="116"/>
        <v>41.385753851819061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IFERROR(__xludf.DUMMYFUNCTION("IMPORTRANGE(""https://docs.google.com/spreadsheets/d/1SX6NBoVAgQJ6U1MVXOaj8PK2l7WJ3RER9xtqwdhxkhw/edit?usp=sharing"",""ประจวบคีรีขันธ์!M354"")"),105645)</f>
        <v>105645</v>
      </c>
      <c r="O459" s="169">
        <f t="shared" ca="1" si="116"/>
        <v>41.385753851819061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IFERROR(__xludf.DUMMYFUNCTION("IMPORTRANGE(""https://docs.google.com/spreadsheets/d/1SX6NBoVAgQJ6U1MVXOaj8PK2l7WJ3RER9xtqwdhxkhw/edit?usp=sharing"",""ประจวบคีรีขันธ์!M358"")"),105645)</f>
        <v>105645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IFERROR(__xludf.DUMMYFUNCTION("IMPORTRANGE(""https://docs.google.com/spreadsheets/d/1SX6NBoVAgQJ6U1MVXOaj8PK2l7WJ3RER9xtqwdhxkhw/edit?usp=sharing"",""ประจวบคีรีขันธ์!J359"")"),18103)</f>
        <v>18103</v>
      </c>
      <c r="K464" s="269">
        <f t="shared" ref="K464:K515" ca="1" si="117">IF(I464&gt;0,J464*100/I464,0)</f>
        <v>87.222356058781017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IFERROR(__xludf.DUMMYFUNCTION("IMPORTRANGE(""https://docs.google.com/spreadsheets/d/1SX6NBoVAgQJ6U1MVXOaj8PK2l7WJ3RER9xtqwdhxkhw/edit?usp=sharing"",""ประจวบคีรีขันธ์!J376"")"),18103)</f>
        <v>18103</v>
      </c>
      <c r="K481" s="202">
        <f t="shared" ca="1" si="117"/>
        <v>87.222356058781017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IFERROR(__xludf.DUMMYFUNCTION("IMPORTRANGE(""https://docs.google.com/spreadsheets/d/1SX6NBoVAgQJ6U1MVXOaj8PK2l7WJ3RER9xtqwdhxkhw/edit?usp=sharing"",""ประจวบคีรีขันธ์!J377"")"),1875)</f>
        <v>1875</v>
      </c>
      <c r="K482" s="163">
        <f t="shared" ca="1" si="117"/>
        <v>92.821782178217816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IFERROR(__xludf.DUMMYFUNCTION("IMPORTRANGE(""https://docs.google.com/spreadsheets/d/1SX6NBoVAgQJ6U1MVXOaj8PK2l7WJ3RER9xtqwdhxkhw/edit?usp=sharing"",""ประจวบคีรีขันธ์!J378"")"),17559)</f>
        <v>17559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IFERROR(__xludf.DUMMYFUNCTION("IMPORTRANGE(""https://docs.google.com/spreadsheets/d/1SX6NBoVAgQJ6U1MVXOaj8PK2l7WJ3RER9xtqwdhxkhw/edit?usp=sharing"",""ประจวบคีรีขันธ์!J379"")"),1725)</f>
        <v>1725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IFERROR(__xludf.DUMMYFUNCTION("IMPORTRANGE(""https://docs.google.com/spreadsheets/d/1SX6NBoVAgQJ6U1MVXOaj8PK2l7WJ3RER9xtqwdhxkhw/edit?usp=sharing"",""ประจวบคีรีขันธ์!J380"")"),7)</f>
        <v>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IFERROR(__xludf.DUMMYFUNCTION("IMPORTRANGE(""https://docs.google.com/spreadsheets/d/1SX6NBoVAgQJ6U1MVXOaj8PK2l7WJ3RER9xtqwdhxkhw/edit?usp=sharing"",""ประจวบคีรีขันธ์!J381"")"),97)</f>
        <v>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IFERROR(__xludf.DUMMYFUNCTION("IMPORTRANGE(""https://docs.google.com/spreadsheets/d/1SX6NBoVAgQJ6U1MVXOaj8PK2l7WJ3RER9xtqwdhxkhw/edit?usp=sharing"",""ประจวบคีรีขันธ์!J382"")"),537)</f>
        <v>537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IFERROR(__xludf.DUMMYFUNCTION("IMPORTRANGE(""https://docs.google.com/spreadsheets/d/1SX6NBoVAgQJ6U1MVXOaj8PK2l7WJ3RER9xtqwdhxkhw/edit?usp=sharing"",""ประจวบคีรีขันธ์!J383"")"),53)</f>
        <v>53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IFERROR(__xludf.DUMMYFUNCTION("IMPORTRANGE(""https://docs.google.com/spreadsheets/d/1SX6NBoVAgQJ6U1MVXOaj8PK2l7WJ3RER9xtqwdhxkhw/edit?usp=sharing"",""ประจวบคีรีขันธ์!J384"")"),537)</f>
        <v>537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IFERROR(__xludf.DUMMYFUNCTION("IMPORTRANGE(""https://docs.google.com/spreadsheets/d/1SX6NBoVAgQJ6U1MVXOaj8PK2l7WJ3RER9xtqwdhxkhw/edit?usp=sharing"",""ประจวบคีรีขันธ์!J385"")"),53)</f>
        <v>53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IFERROR(__xludf.DUMMYFUNCTION("IMPORTRANGE(""https://docs.google.com/spreadsheets/d/1SX6NBoVAgQJ6U1MVXOaj8PK2l7WJ3RER9xtqwdhxkhw/edit?usp=sharing"",""ประจวบคีรีขันธ์!J392"")"),2202.6)</f>
        <v>2202.6</v>
      </c>
      <c r="K497" s="444">
        <f t="shared" ca="1" si="117"/>
        <v>58.908799144156191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IFERROR(__xludf.DUMMYFUNCTION("IMPORTRANGE(""https://docs.google.com/spreadsheets/d/1SX6NBoVAgQJ6U1MVXOaj8PK2l7WJ3RER9xtqwdhxkhw/edit?usp=sharing"",""ประจวบคีรีขันธ์!J393"")"),2202.6)</f>
        <v>2202.6</v>
      </c>
      <c r="K498" s="163">
        <f t="shared" ca="1" si="117"/>
        <v>58.908799144156191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IFERROR(__xludf.DUMMYFUNCTION("IMPORTRANGE(""https://docs.google.com/spreadsheets/d/1SX6NBoVAgQJ6U1MVXOaj8PK2l7WJ3RER9xtqwdhxkhw/edit?usp=sharing"",""ประจวบคีรีขันธ์!J394"")"),210)</f>
        <v>210</v>
      </c>
      <c r="K499" s="202">
        <f t="shared" ca="1" si="117"/>
        <v>63.636363636363633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IFERROR(__xludf.DUMMYFUNCTION("IMPORTRANGE(""https://docs.google.com/spreadsheets/d/1SX6NBoVAgQJ6U1MVXOaj8PK2l7WJ3RER9xtqwdhxkhw/edit?usp=sharing"",""ประจวบคีรีขันธ์!J395"")"),2182)</f>
        <v>2182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IFERROR(__xludf.DUMMYFUNCTION("IMPORTRANGE(""https://docs.google.com/spreadsheets/d/1SX6NBoVAgQJ6U1MVXOaj8PK2l7WJ3RER9xtqwdhxkhw/edit?usp=sharing"",""ประจวบคีรีขันธ์!J396"")"),208)</f>
        <v>208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IFERROR(__xludf.DUMMYFUNCTION("IMPORTRANGE(""https://docs.google.com/spreadsheets/d/1SX6NBoVAgQJ6U1MVXOaj8PK2l7WJ3RER9xtqwdhxkhw/edit?usp=sharing"",""ประจวบคีรีขันธ์!J397"")"),2182)</f>
        <v>2182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IFERROR(__xludf.DUMMYFUNCTION("IMPORTRANGE(""https://docs.google.com/spreadsheets/d/1SX6NBoVAgQJ6U1MVXOaj8PK2l7WJ3RER9xtqwdhxkhw/edit?usp=sharing"",""ประจวบคีรีขันธ์!J398"")"),208)</f>
        <v>208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IFERROR(__xludf.DUMMYFUNCTION("IMPORTRANGE(""https://docs.google.com/spreadsheets/d/1SX6NBoVAgQJ6U1MVXOaj8PK2l7WJ3RER9xtqwdhxkhw/edit?usp=sharing"",""ประจวบคีรีขันธ์!J403"")"),20.6)</f>
        <v>20.6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IFERROR(__xludf.DUMMYFUNCTION("IMPORTRANGE(""https://docs.google.com/spreadsheets/d/1SX6NBoVAgQJ6U1MVXOaj8PK2l7WJ3RER9xtqwdhxkhw/edit?usp=sharing"",""ประจวบคีรีขันธ์!J405"")"),20.6)</f>
        <v>20.6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IFERROR(__xludf.DUMMYFUNCTION("IMPORTRANGE(""https://docs.google.com/spreadsheets/d/1SX6NBoVAgQJ6U1MVXOaj8PK2l7WJ3RER9xtqwdhxkhw/edit?usp=sharing"",""ประจวบคีรีขันธ์!J459"")"),1779)</f>
        <v>1779</v>
      </c>
      <c r="K564" s="372">
        <f ca="1">IF(I564&gt;0,J564*100/I564,0)</f>
        <v>254.14285714285714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IFERROR(__xludf.DUMMYFUNCTION("IMPORTRANGE(""https://docs.google.com/spreadsheets/d/1SX6NBoVAgQJ6U1MVXOaj8PK2l7WJ3RER9xtqwdhxkhw/edit?usp=sharing"",""ประจวบคีรีขันธ์!M459"")"),108691.25)</f>
        <v>108691.25</v>
      </c>
      <c r="O564" s="373">
        <f t="shared" ref="O564:O568" ca="1" si="122">+IF(L564&gt;0,N564*100/L564,0)</f>
        <v>89.443095786701775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IFERROR(__xludf.DUMMYFUNCTION("IMPORTRANGE(""https://docs.google.com/spreadsheets/d/1SX6NBoVAgQJ6U1MVXOaj8PK2l7WJ3RER9xtqwdhxkhw/edit?usp=sharing"",""ประจวบคีรีขันธ์!M461"")"),108691.25)</f>
        <v>108691.25</v>
      </c>
      <c r="O566" s="169">
        <f t="shared" ca="1" si="122"/>
        <v>89.443095786701775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IFERROR(__xludf.DUMMYFUNCTION("IMPORTRANGE(""https://docs.google.com/spreadsheets/d/1SX6NBoVAgQJ6U1MVXOaj8PK2l7WJ3RER9xtqwdhxkhw/edit?usp=sharing"",""ประจวบคีรีขันธ์!M463"")"),108691.25)</f>
        <v>108691.25</v>
      </c>
      <c r="O568" s="169">
        <f t="shared" ca="1" si="122"/>
        <v>89.443095786701775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IFERROR(__xludf.DUMMYFUNCTION("IMPORTRANGE(""https://docs.google.com/spreadsheets/d/1SX6NBoVAgQJ6U1MVXOaj8PK2l7WJ3RER9xtqwdhxkhw/edit?usp=sharing"",""ประจวบคีรีขันธ์!M466"")"),91501.25)</f>
        <v>91501.25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IFERROR(__xludf.DUMMYFUNCTION("IMPORTRANGE(""https://docs.google.com/spreadsheets/d/1SX6NBoVAgQJ6U1MVXOaj8PK2l7WJ3RER9xtqwdhxkhw/edit?usp=sharing"",""ประจวบคีรีขันธ์!M467"")"),17190)</f>
        <v>17190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IFERROR(__xludf.DUMMYFUNCTION("IMPORTRANGE(""https://docs.google.com/spreadsheets/d/1SX6NBoVAgQJ6U1MVXOaj8PK2l7WJ3RER9xtqwdhxkhw/edit?usp=sharing"",""ประจวบคีรีขันธ์!J468"")"),1779)</f>
        <v>1779</v>
      </c>
      <c r="K573" s="202">
        <f ca="1">IF(I573&gt;0,J573*100/I573,0)</f>
        <v>254.14285714285714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IFERROR(__xludf.DUMMYFUNCTION("IMPORTRANGE(""https://docs.google.com/spreadsheets/d/1SX6NBoVAgQJ6U1MVXOaj8PK2l7WJ3RER9xtqwdhxkhw/edit?usp=sharing"",""ประจวบคีรีขันธ์!J471"")"),214)</f>
        <v>214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IFERROR(__xludf.DUMMYFUNCTION("IMPORTRANGE(""https://docs.google.com/spreadsheets/d/1SX6NBoVAgQJ6U1MVXOaj8PK2l7WJ3RER9xtqwdhxkhw/edit?usp=sharing"",""ประจวบคีรีขันธ์!J472"")"),1565)</f>
        <v>1565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IFERROR(__xludf.DUMMYFUNCTION("IMPORTRANGE(""https://docs.google.com/spreadsheets/d/1SX6NBoVAgQJ6U1MVXOaj8PK2l7WJ3RER9xtqwdhxkhw/edit?usp=sharing"",""ประจวบคีรีขันธ์!J475"")"),58)</f>
        <v>58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IFERROR(__xludf.DUMMYFUNCTION("IMPORTRANGE(""https://docs.google.com/spreadsheets/d/1SX6NBoVAgQJ6U1MVXOaj8PK2l7WJ3RER9xtqwdhxkhw/edit?usp=sharing"",""ประจวบคีรีขันธ์!J488"")"),55)</f>
        <v>55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IFERROR(__xludf.DUMMYFUNCTION("IMPORTRANGE(""https://docs.google.com/spreadsheets/d/1SX6NBoVAgQJ6U1MVXOaj8PK2l7WJ3RER9xtqwdhxkhw/edit?usp=sharing"",""ประจวบคีรีขันธ์!J489"")"),7.73)</f>
        <v>7.73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IFERROR(__xludf.DUMMYFUNCTION("IMPORTRANGE(""https://docs.google.com/spreadsheets/d/1SX6NBoVAgQJ6U1MVXOaj8PK2l7WJ3RER9xtqwdhxkhw/edit?usp=sharing"",""ประจวบคีรีขันธ์!J490"")"),58)</f>
        <v>58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IFERROR(__xludf.DUMMYFUNCTION("IMPORTRANGE(""https://docs.google.com/spreadsheets/d/1SX6NBoVAgQJ6U1MVXOaj8PK2l7WJ3RER9xtqwdhxkhw/edit?usp=sharing"",""ประจวบคีรีขันธ์!J491"")"),8.21)</f>
        <v>8.2100000000000009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IFERROR(__xludf.DUMMYFUNCTION("IMPORTRANGE(""https://docs.google.com/spreadsheets/d/1SX6NBoVAgQJ6U1MVXOaj8PK2l7WJ3RER9xtqwdhxkhw/edit?usp=sharing"",""ประจวบคีรีขันธ์!J509"")"),15)</f>
        <v>15</v>
      </c>
      <c r="K614" s="163">
        <f t="shared" ca="1" si="127"/>
        <v>30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IFERROR(__xludf.DUMMYFUNCTION("IMPORTRANGE(""https://docs.google.com/spreadsheets/d/1SX6NBoVAgQJ6U1MVXOaj8PK2l7WJ3RER9xtqwdhxkhw/edit?usp=sharing"",""ประจวบคีรีขันธ์!J510"")"),15)</f>
        <v>15</v>
      </c>
      <c r="K615" s="163">
        <f t="shared" ca="1" si="127"/>
        <v>30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IFERROR(__xludf.DUMMYFUNCTION("IMPORTRANGE(""https://docs.google.com/spreadsheets/d/1SX6NBoVAgQJ6U1MVXOaj8PK2l7WJ3RER9xtqwdhxkhw/edit?usp=sharing"",""ประจวบคีรีขันธ์!J511"")"),15)</f>
        <v>15</v>
      </c>
      <c r="K616" s="163">
        <f t="shared" ca="1" si="127"/>
        <v>30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IFERROR(__xludf.DUMMYFUNCTION("IMPORTRANGE(""https://docs.google.com/spreadsheets/d/1SX6NBoVAgQJ6U1MVXOaj8PK2l7WJ3RER9xtqwdhxkhw/edit?usp=sharing"",""ประจวบคีรีขันธ์!J523"")"),1937175.67)</f>
        <v>1937175.67</v>
      </c>
      <c r="K628" s="343">
        <f t="shared" ref="K628:K635" ca="1" si="129">IF(I628&gt;0,J628*100/I628,0)</f>
        <v>100.59105516507778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IFERROR(__xludf.DUMMYFUNCTION("IMPORTRANGE(""https://docs.google.com/spreadsheets/d/1SX6NBoVAgQJ6U1MVXOaj8PK2l7WJ3RER9xtqwdhxkhw/edit?usp=sharing"",""ประจวบคีรีขันธ์!J524"")"),145)</f>
        <v>145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IFERROR(__xludf.DUMMYFUNCTION("IMPORTRANGE(""https://docs.google.com/spreadsheets/d/1SX6NBoVAgQJ6U1MVXOaj8PK2l7WJ3RER9xtqwdhxkhw/edit?usp=sharing"",""ประจวบคีรีขันธ์!J525"")"),132889.61)</f>
        <v>132889.60999999999</v>
      </c>
      <c r="K630" s="343">
        <f t="shared" ca="1" si="129"/>
        <v>41.993134833845225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IFERROR(__xludf.DUMMYFUNCTION("IMPORTRANGE(""https://docs.google.com/spreadsheets/d/1SX6NBoVAgQJ6U1MVXOaj8PK2l7WJ3RER9xtqwdhxkhw/edit?usp=sharing"",""ประจวบคีรีขันธ์!J530"")"),48)</f>
        <v>48</v>
      </c>
      <c r="K635" s="487">
        <f t="shared" ca="1" si="129"/>
        <v>106.66666666666667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3160377</v>
      </c>
      <c r="M8" s="23">
        <f t="shared" ca="1" si="0"/>
        <v>2411401</v>
      </c>
      <c r="N8" s="23">
        <f t="shared" ca="1" si="0"/>
        <v>2680018.3200000003</v>
      </c>
      <c r="O8" s="22">
        <f t="shared" ref="O8:O16" ca="1" si="1">IF(L8&gt;0,N8*100/L8,0)</f>
        <v>84.800589296783272</v>
      </c>
      <c r="P8" s="22">
        <f t="shared" ref="P8:P16" ca="1" si="2">IF(M8&gt;0,N8*100/M8,0)</f>
        <v>111.13947120366959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3160377</v>
      </c>
      <c r="M10" s="30">
        <f t="shared" ca="1" si="4"/>
        <v>2411401</v>
      </c>
      <c r="N10" s="30">
        <f t="shared" ca="1" si="4"/>
        <v>2680018.3200000003</v>
      </c>
      <c r="O10" s="29">
        <f t="shared" ca="1" si="1"/>
        <v>84.800589296783272</v>
      </c>
      <c r="P10" s="29">
        <f t="shared" ca="1" si="2"/>
        <v>111.13947120366959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3067977</v>
      </c>
      <c r="M12" s="38">
        <f t="shared" ca="1" si="6"/>
        <v>2319001</v>
      </c>
      <c r="N12" s="38">
        <f t="shared" ca="1" si="6"/>
        <v>2587618.3200000003</v>
      </c>
      <c r="O12" s="38">
        <f t="shared" ca="1" si="1"/>
        <v>84.342820040697831</v>
      </c>
      <c r="P12" s="38">
        <f t="shared" ca="1" si="2"/>
        <v>111.58332057640338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1568730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1499247</v>
      </c>
      <c r="M14" s="38">
        <f t="shared" si="8"/>
        <v>0</v>
      </c>
      <c r="N14" s="38">
        <f t="shared" ca="1" si="8"/>
        <v>582496</v>
      </c>
      <c r="O14" s="38">
        <f t="shared" ca="1" si="1"/>
        <v>38.852570657136546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2300901</v>
      </c>
      <c r="M18" s="23">
        <f t="shared" ca="1" si="11"/>
        <v>2411401</v>
      </c>
      <c r="N18" s="23">
        <f t="shared" ca="1" si="11"/>
        <v>2097522.3200000003</v>
      </c>
      <c r="O18" s="22">
        <f t="shared" ref="O18:O20" ca="1" si="12">IF(L18&gt;0,N18*100/L18,0)</f>
        <v>91.16091131256843</v>
      </c>
      <c r="P18" s="22">
        <f t="shared" ref="P18:P26" ca="1" si="13">IF(M18&gt;0,N18*100/M18,0)</f>
        <v>86.983555202971232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2300901</v>
      </c>
      <c r="M20" s="30">
        <f t="shared" ca="1" si="15"/>
        <v>2411401</v>
      </c>
      <c r="N20" s="30">
        <f t="shared" ca="1" si="15"/>
        <v>2097522.3200000003</v>
      </c>
      <c r="O20" s="29">
        <f t="shared" ca="1" si="12"/>
        <v>91.16091131256843</v>
      </c>
      <c r="P20" s="29">
        <f t="shared" ca="1" si="13"/>
        <v>86.983555202971232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2208501</v>
      </c>
      <c r="M22" s="41">
        <f t="shared" ca="1" si="18"/>
        <v>2319001</v>
      </c>
      <c r="N22" s="38">
        <f t="shared" ca="1" si="18"/>
        <v>2005122.32</v>
      </c>
      <c r="O22" s="38">
        <f t="shared" ca="1" si="17"/>
        <v>90.791098577723076</v>
      </c>
      <c r="P22" s="38">
        <f t="shared" ca="1" si="13"/>
        <v>86.464918298870941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1568730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639771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859476</v>
      </c>
      <c r="M28" s="23">
        <f t="shared" si="23"/>
        <v>0</v>
      </c>
      <c r="N28" s="23">
        <f t="shared" ca="1" si="23"/>
        <v>582496</v>
      </c>
      <c r="O28" s="22">
        <f t="shared" ref="O28:O30" ca="1" si="24">IF(L28&gt;0,N28*100/L28,0)</f>
        <v>67.773387505875675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859476</v>
      </c>
      <c r="M30" s="30">
        <f t="shared" si="27"/>
        <v>0</v>
      </c>
      <c r="N30" s="30">
        <f t="shared" ca="1" si="27"/>
        <v>582496</v>
      </c>
      <c r="O30" s="29">
        <f t="shared" ca="1" si="24"/>
        <v>67.773387505875675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859476</v>
      </c>
      <c r="M32" s="38">
        <f t="shared" si="30"/>
        <v>0</v>
      </c>
      <c r="N32" s="38">
        <f t="shared" ca="1" si="30"/>
        <v>582496</v>
      </c>
      <c r="O32" s="38">
        <f t="shared" ca="1" si="29"/>
        <v>67.773387505875675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859476</v>
      </c>
      <c r="M34" s="38">
        <f t="shared" si="32"/>
        <v>0</v>
      </c>
      <c r="N34" s="38">
        <f t="shared" ca="1" si="32"/>
        <v>582496</v>
      </c>
      <c r="O34" s="38">
        <f t="shared" ca="1" si="29"/>
        <v>67.773387505875675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2300901</v>
      </c>
      <c r="M37" s="54">
        <f t="shared" ca="1" si="33"/>
        <v>2411401</v>
      </c>
      <c r="N37" s="54">
        <f t="shared" ca="1" si="33"/>
        <v>2097522.3200000003</v>
      </c>
      <c r="O37" s="55">
        <f t="shared" ca="1" si="29"/>
        <v>91.16091131256843</v>
      </c>
      <c r="P37" s="55">
        <f t="shared" ca="1" si="25"/>
        <v>86.983555202971232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335800</v>
      </c>
      <c r="M41" s="78">
        <f t="shared" ca="1" si="34"/>
        <v>335800</v>
      </c>
      <c r="N41" s="78">
        <f t="shared" ca="1" si="34"/>
        <v>276285.62</v>
      </c>
      <c r="O41" s="77">
        <f t="shared" ref="O41:O43" ca="1" si="35">IF(L41&gt;0,N41*100/L41,0)</f>
        <v>82.276837403216206</v>
      </c>
      <c r="P41" s="77">
        <f t="shared" ref="P41:P43" ca="1" si="36">IF(M41&gt;0,N41*100/M41,0)</f>
        <v>82.276837403216206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335800</v>
      </c>
      <c r="M43" s="78">
        <f t="shared" ca="1" si="38"/>
        <v>335800</v>
      </c>
      <c r="N43" s="78">
        <f t="shared" ca="1" si="38"/>
        <v>276285.62</v>
      </c>
      <c r="O43" s="77">
        <f t="shared" ca="1" si="35"/>
        <v>82.276837403216206</v>
      </c>
      <c r="P43" s="77">
        <f t="shared" ca="1" si="36"/>
        <v>82.276837403216206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335800</v>
      </c>
      <c r="M45" s="49">
        <f ca="1">IFERROR(__xludf.DUMMYFUNCTION("IMPORTRANGE(""https://docs.google.com/spreadsheets/d/1Yj_ptqi66GCucihVvJfMjLAmec39IyEx_6qawtMGysU/edit?usp=sharing"",""สบก!Q69"")"),335800)</f>
        <v>335800</v>
      </c>
      <c r="N45" s="49">
        <f ca="1">IFERROR(__xludf.DUMMYFUNCTION("IMPORTRANGE(""https://docs.google.com/spreadsheets/d/1Yj_ptqi66GCucihVvJfMjLAmec39IyEx_6qawtMGysU/edit?usp=sharing"",""สบก!R69"")"),276285.62)</f>
        <v>276285.62</v>
      </c>
      <c r="O45" s="38">
        <f ca="1">IF(L45&gt;0,N45*100/L45,0)</f>
        <v>82.276837403216206</v>
      </c>
      <c r="P45" s="38">
        <f ca="1">IF(M45&gt;0,N45*100/M45,0)</f>
        <v>82.276837403216206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IFERROR(__xludf.DUMMYFUNCTION("IMPORTRANGE(""https://docs.google.com/spreadsheets/d/1Yj_ptqi66GCucihVvJfMjLAmec39IyEx_6qawtMGysU/edit?usp=sharing"",""สบก!M69"")"),335800)</f>
        <v>335800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344730</v>
      </c>
      <c r="M53" s="121">
        <f t="shared" ca="1" si="39"/>
        <v>344730</v>
      </c>
      <c r="N53" s="121">
        <f t="shared" ca="1" si="39"/>
        <v>295513</v>
      </c>
      <c r="O53" s="120">
        <f t="shared" ref="O53:O55" ca="1" si="40">IF(L53&gt;0,N53*100/L53,0)</f>
        <v>85.723029617381712</v>
      </c>
      <c r="P53" s="120">
        <f t="shared" ref="P53:P55" ca="1" si="41">IF(M53&gt;0,N53*100/M53,0)</f>
        <v>85.723029617381712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344730</v>
      </c>
      <c r="M55" s="121">
        <f t="shared" ca="1" si="43"/>
        <v>344730</v>
      </c>
      <c r="N55" s="121">
        <f t="shared" ca="1" si="43"/>
        <v>295513</v>
      </c>
      <c r="O55" s="120">
        <f t="shared" ca="1" si="40"/>
        <v>85.723029617381712</v>
      </c>
      <c r="P55" s="120">
        <f t="shared" ca="1" si="41"/>
        <v>85.723029617381712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344730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IFERROR(__xludf.DUMMYFUNCTION("IMPORTRANGE(""https://docs.google.com/spreadsheets/d/1Yj_ptqi66GCucihVvJfMjLAmec39IyEx_6qawtMGysU/edit?usp=sharing"",""สบก!AA69"")"),295513)</f>
        <v>295513</v>
      </c>
      <c r="O57" s="38">
        <f ca="1">IF(L57&gt;0,N57*100/L57,0)</f>
        <v>85.723029617381712</v>
      </c>
      <c r="P57" s="38">
        <f ca="1">IF(M57&gt;0,N57*100/M57,0)</f>
        <v>85.723029617381712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IFERROR(__xludf.DUMMYFUNCTION("IMPORTRANGE(""https://docs.google.com/spreadsheets/d/1Yj_ptqi66GCucihVvJfMjLAmec39IyEx_6qawtMGysU/edit?usp=sharing"",""สบก!V69"")"),344730)</f>
        <v>344730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195180</v>
      </c>
      <c r="O94" s="151">
        <f t="shared" ref="O94:O96" ca="1" si="53">IF(L94&gt;0,N94*100/L94,0)</f>
        <v>90.993006993006986</v>
      </c>
      <c r="P94" s="151">
        <f t="shared" ref="P94:P96" ca="1" si="54">IF(M94&gt;0,N94*100/M94,0)</f>
        <v>90.993006993006986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195180</v>
      </c>
      <c r="O96" s="156">
        <f t="shared" ca="1" si="53"/>
        <v>90.993006993006986</v>
      </c>
      <c r="P96" s="156">
        <f t="shared" ca="1" si="54"/>
        <v>90.993006993006986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IFERROR(__xludf.DUMMYFUNCTION("IMPORTRANGE(""https://docs.google.com/spreadsheets/d/1Yj_ptqi66GCucihVvJfMjLAmec39IyEx_6qawtMGysU/edit?usp=sharing"",""สบก!AS69"")"),102780)</f>
        <v>102780</v>
      </c>
      <c r="O98" s="169">
        <f ca="1">IF(L98&gt;0,N98*100/L98,0)</f>
        <v>84.176904176904173</v>
      </c>
      <c r="P98" s="169">
        <f ca="1">IF(M98&gt;0,N98*100/M98,0)</f>
        <v>84.176904176904173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1396</v>
      </c>
      <c r="M118" s="152">
        <f t="shared" ca="1" si="58"/>
        <v>1396</v>
      </c>
      <c r="N118" s="152">
        <f t="shared" ca="1" si="58"/>
        <v>1396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1396</v>
      </c>
      <c r="M120" s="157">
        <f t="shared" ca="1" si="62"/>
        <v>1396</v>
      </c>
      <c r="N120" s="157">
        <f t="shared" ca="1" si="62"/>
        <v>1396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1396</v>
      </c>
      <c r="M122" s="168">
        <f ca="1">IFERROR(__xludf.DUMMYFUNCTION("IMPORTRANGE(""https://docs.google.com/spreadsheets/d/1Yj_ptqi66GCucihVvJfMjLAmec39IyEx_6qawtMGysU/edit?usp=sharing"",""สบก!BA69"")"),1396)</f>
        <v>1396</v>
      </c>
      <c r="N122" s="169">
        <f ca="1">IFERROR(__xludf.DUMMYFUNCTION("IMPORTRANGE(""https://docs.google.com/spreadsheets/d/1Yj_ptqi66GCucihVvJfMjLAmec39IyEx_6qawtMGysU/edit?usp=sharing"",""สบก!BB69"")"),1396)</f>
        <v>1396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IFERROR(__xludf.DUMMYFUNCTION("IMPORTRANGE(""https://docs.google.com/spreadsheets/d/1Yj_ptqi66GCucihVvJfMjLAmec39IyEx_6qawtMGysU/edit?usp=sharing"",""สบก!AX69"")"),1396)</f>
        <v>1396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361577</v>
      </c>
      <c r="O140" s="151">
        <f t="shared" ref="O140:O142" ca="1" si="65">IF(L140&gt;0,N140*100/L140,0)</f>
        <v>83.834222119174584</v>
      </c>
      <c r="P140" s="151">
        <f t="shared" ref="P140:P142" ca="1" si="66">IF(M140&gt;0,N140*100/M140,0)</f>
        <v>83.834222119174584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361577</v>
      </c>
      <c r="O142" s="156">
        <f t="shared" ca="1" si="65"/>
        <v>83.834222119174584</v>
      </c>
      <c r="P142" s="156">
        <f t="shared" ca="1" si="66"/>
        <v>83.834222119174584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IFERROR(__xludf.DUMMYFUNCTION("IMPORTRANGE(""https://docs.google.com/spreadsheets/d/1Yj_ptqi66GCucihVvJfMjLAmec39IyEx_6qawtMGysU/edit?usp=sharing"",""สบก!BK69"")"),361577)</f>
        <v>361577</v>
      </c>
      <c r="O144" s="169">
        <f ca="1">IF(L144&gt;0,N144*100/L144,0)</f>
        <v>83.834222119174584</v>
      </c>
      <c r="P144" s="169">
        <f ca="1">IF(M144&gt;0,N144*100/M144,0)</f>
        <v>83.834222119174584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IFERROR(__xludf.DUMMYFUNCTION("IMPORTRANGE(""https://docs.google.com/spreadsheets/d/1SX6NBoVAgQJ6U1MVXOaj8PK2l7WJ3RER9xtqwdhxkhw/edit?usp=sharing"",""ปราจีนบุรี!J81"")"),3)</f>
        <v>3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IFERROR(__xludf.DUMMYFUNCTION("IMPORTRANGE(""https://docs.google.com/spreadsheets/d/1SX6NBoVAgQJ6U1MVXOaj8PK2l7WJ3RER9xtqwdhxkhw/edit?usp=sharing"",""ปราจีนบุรี!J85"")"),35)</f>
        <v>35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IFERROR(__xludf.DUMMYFUNCTION("IMPORTRANGE(""https://docs.google.com/spreadsheets/d/1SX6NBoVAgQJ6U1MVXOaj8PK2l7WJ3RER9xtqwdhxkhw/edit?usp=sharing"",""ปราจีนบุรี!J228"")"),88)</f>
        <v>88</v>
      </c>
      <c r="K328" s="318">
        <f ca="1">IF(I328&gt;0,J328*100/I328,0)</f>
        <v>92.631578947368425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991150</v>
      </c>
      <c r="N329" s="152">
        <f t="shared" ca="1" si="98"/>
        <v>875045.7</v>
      </c>
      <c r="O329" s="151">
        <f t="shared" ref="O329:O331" ca="1" si="99">IF(L329&gt;0,N329*100/L329,0)</f>
        <v>99.363617782319878</v>
      </c>
      <c r="P329" s="151">
        <f t="shared" ref="P329:P331" ca="1" si="100">IF(M329&gt;0,N329*100/M329,0)</f>
        <v>88.285900216919742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991150</v>
      </c>
      <c r="N331" s="157">
        <f t="shared" ca="1" si="102"/>
        <v>875045.7</v>
      </c>
      <c r="O331" s="156">
        <f t="shared" ca="1" si="99"/>
        <v>99.363617782319878</v>
      </c>
      <c r="P331" s="156">
        <f t="shared" ca="1" si="100"/>
        <v>88.285900216919742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IFERROR(__xludf.DUMMYFUNCTION("IMPORTRANGE(""https://docs.google.com/spreadsheets/d/1Yj_ptqi66GCucihVvJfMjLAmec39IyEx_6qawtMGysU/edit?usp=sharing"",""สบก!DM69"")"),875045.7)</f>
        <v>875045.7</v>
      </c>
      <c r="O333" s="169">
        <f ca="1">IF(L333&gt;0,N333*100/L333,0)</f>
        <v>99.363617782319878</v>
      </c>
      <c r="P333" s="169">
        <f ca="1">IF(M333&gt;0,N333*100/M333,0)</f>
        <v>88.285900216919742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IFERROR(__xludf.DUMMYFUNCTION("IMPORTRANGE(""https://docs.google.com/spreadsheets/d/1SX6NBoVAgQJ6U1MVXOaj8PK2l7WJ3RER9xtqwdhxkhw/edit?usp=sharing"",""ปราจีนบุรี!J234"")"),132)</f>
        <v>132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IFERROR(__xludf.DUMMYFUNCTION("IMPORTRANGE(""https://docs.google.com/spreadsheets/d/1SX6NBoVAgQJ6U1MVXOaj8PK2l7WJ3RER9xtqwdhxkhw/edit?usp=sharing"",""ปราจีนบุรี!J235"")"),1433.19)</f>
        <v>1433.19</v>
      </c>
      <c r="K340" s="343">
        <f t="shared" ca="1" si="103"/>
        <v>102.37071428571429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IFERROR(__xludf.DUMMYFUNCTION("IMPORTRANGE(""https://docs.google.com/spreadsheets/d/1SX6NBoVAgQJ6U1MVXOaj8PK2l7WJ3RER9xtqwdhxkhw/edit?usp=sharing"",""ปราจีนบุรี!J236"")"),130)</f>
        <v>130</v>
      </c>
      <c r="K341" s="343">
        <f t="shared" ca="1" si="103"/>
        <v>136.84210526315789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IFERROR(__xludf.DUMMYFUNCTION("IMPORTRANGE(""https://docs.google.com/spreadsheets/d/1SX6NBoVAgQJ6U1MVXOaj8PK2l7WJ3RER9xtqwdhxkhw/edit?usp=sharing"",""ปราจีนบุรี!J237"")"),2065.41)</f>
        <v>2065.41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IFERROR(__xludf.DUMMYFUNCTION("IMPORTRANGE(""https://docs.google.com/spreadsheets/d/1SX6NBoVAgQJ6U1MVXOaj8PK2l7WJ3RER9xtqwdhxkhw/edit?usp=sharing"",""ปราจีนบุรี!J240"")"),88)</f>
        <v>88</v>
      </c>
      <c r="K345" s="343">
        <f t="shared" ca="1" si="103"/>
        <v>92.631578947368425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IFERROR(__xludf.DUMMYFUNCTION("IMPORTRANGE(""https://docs.google.com/spreadsheets/d/1SX6NBoVAgQJ6U1MVXOaj8PK2l7WJ3RER9xtqwdhxkhw/edit?usp=sharing"",""ปราจีนบุรี!J241"")"),1534.63999999999)</f>
        <v>1534.6399999999901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IFERROR(__xludf.DUMMYFUNCTION("IMPORTRANGE(""https://docs.google.com/spreadsheets/d/1SX6NBoVAgQJ6U1MVXOaj8PK2l7WJ3RER9xtqwdhxkhw/edit?usp=sharing"",""ปราจีนบุรี!L242"")"),859476)</f>
        <v>859476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IFERROR(__xludf.DUMMYFUNCTION("IMPORTRANGE(""https://docs.google.com/spreadsheets/d/1SX6NBoVAgQJ6U1MVXOaj8PK2l7WJ3RER9xtqwdhxkhw/edit?usp=sharing"",""ปราจีนบุรี!M242"")"),582496)</f>
        <v>582496</v>
      </c>
      <c r="O347" s="358">
        <f ca="1">+IF(L347&gt;0,N347*100/L347,0)</f>
        <v>67.773387505875675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95.913874570446737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95.913874570446737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95.913874570446737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IFERROR(__xludf.DUMMYFUNCTION("IMPORTRANGE(""https://docs.google.com/spreadsheets/d/1SX6NBoVAgQJ6U1MVXOaj8PK2l7WJ3RER9xtqwdhxkhw/edit?usp=sharing"",""ปราจีนบุรี!M275"")"),206080)</f>
        <v>206080</v>
      </c>
      <c r="O380" s="373">
        <f ca="1">+IF(L380&gt;0,N380*100/L380,0)</f>
        <v>99.286953170167664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IFERROR(__xludf.DUMMYFUNCTION("IMPORTRANGE(""https://docs.google.com/spreadsheets/d/1SX6NBoVAgQJ6U1MVXOaj8PK2l7WJ3RER9xtqwdhxkhw/edit?usp=sharing"",""ปราจีนบุรี!M278"")"),206080)</f>
        <v>206080</v>
      </c>
      <c r="O383" s="165">
        <f t="shared" ca="1" si="109"/>
        <v>99.286953170167664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IFERROR(__xludf.DUMMYFUNCTION("IMPORTRANGE(""https://docs.google.com/spreadsheets/d/1SX6NBoVAgQJ6U1MVXOaj8PK2l7WJ3RER9xtqwdhxkhw/edit?usp=sharing"",""ปราจีนบุรี!M280"")"),206080)</f>
        <v>206080</v>
      </c>
      <c r="O385" s="169">
        <f t="shared" ca="1" si="109"/>
        <v>99.286953170167664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IFERROR(__xludf.DUMMYFUNCTION("IMPORTRANGE(""https://docs.google.com/spreadsheets/d/1SX6NBoVAgQJ6U1MVXOaj8PK2l7WJ3RER9xtqwdhxkhw/edit?usp=sharing"",""ปราจีนบุรี!M284"")"),22280)</f>
        <v>22280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IFERROR(__xludf.DUMMYFUNCTION("IMPORTRANGE(""https://docs.google.com/spreadsheets/d/1SX6NBoVAgQJ6U1MVXOaj8PK2l7WJ3RER9xtqwdhxkhw/edit?usp=sharing"",""ปราจีนบุรี!M296"")"),116320)</f>
        <v>116320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IFERROR(__xludf.DUMMYFUNCTION("IMPORTRANGE(""https://docs.google.com/spreadsheets/d/1SX6NBoVAgQJ6U1MVXOaj8PK2l7WJ3RER9xtqwdhxkhw/edit?usp=sharing"",""ปราจีนบุรี!M299"")"),116320)</f>
        <v>116320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IFERROR(__xludf.DUMMYFUNCTION("IMPORTRANGE(""https://docs.google.com/spreadsheets/d/1SX6NBoVAgQJ6U1MVXOaj8PK2l7WJ3RER9xtqwdhxkhw/edit?usp=sharing"",""ปราจีนบุรี!M301"")"),116320)</f>
        <v>116320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IFERROR(__xludf.DUMMYFUNCTION("IMPORTRANGE(""https://docs.google.com/spreadsheets/d/1SX6NBoVAgQJ6U1MVXOaj8PK2l7WJ3RER9xtqwdhxkhw/edit?usp=sharing"",""ปราจีนบุรี!M305"")"),24820)</f>
        <v>24820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IFERROR(__xludf.DUMMYFUNCTION("IMPORTRANGE(""https://docs.google.com/spreadsheets/d/1SX6NBoVAgQJ6U1MVXOaj8PK2l7WJ3RER9xtqwdhxkhw/edit?usp=sharing"",""ปราจีนบุรี!L330"")"),90200)</f>
        <v>90200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71.529933481152995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IFERROR(__xludf.DUMMYFUNCTION("IMPORTRANGE(""https://docs.google.com/spreadsheets/d/1SX6NBoVAgQJ6U1MVXOaj8PK2l7WJ3RER9xtqwdhxkhw/edit?usp=sharing"",""ปราจีนบุรี!L332"")"),90200)</f>
        <v>90200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71.529933481152995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IFERROR(__xludf.DUMMYFUNCTION("IMPORTRANGE(""https://docs.google.com/spreadsheets/d/1SX6NBoVAgQJ6U1MVXOaj8PK2l7WJ3RER9xtqwdhxkhw/edit?usp=sharing"",""ปราจีนบุรี!L334"")"),90200)</f>
        <v>90200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71.529933481152995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IFERROR(__xludf.DUMMYFUNCTION("IMPORTRANGE(""https://docs.google.com/spreadsheets/d/1SX6NBoVAgQJ6U1MVXOaj8PK2l7WJ3RER9xtqwdhxkhw/edit?usp=sharing"",""ปราจีนบุรี!J350"")"),2314.4932)</f>
        <v>2314.4931999999999</v>
      </c>
      <c r="K455" s="372">
        <f ca="1">IF(I455&gt;0,J455*100/I455,0)</f>
        <v>99.590929432013766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IFERROR(__xludf.DUMMYFUNCTION("IMPORTRANGE(""https://docs.google.com/spreadsheets/d/1SX6NBoVAgQJ6U1MVXOaj8PK2l7WJ3RER9xtqwdhxkhw/edit?usp=sharing"",""ปราจีนบุรี!M350"")"),18585)</f>
        <v>18585</v>
      </c>
      <c r="O455" s="373">
        <f t="shared" ref="O455:O459" ca="1" si="116">+IF(L455&gt;0,N455*100/L455,0)</f>
        <v>35.229556052621604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IFERROR(__xludf.DUMMYFUNCTION("IMPORTRANGE(""https://docs.google.com/spreadsheets/d/1SX6NBoVAgQJ6U1MVXOaj8PK2l7WJ3RER9xtqwdhxkhw/edit?usp=sharing"",""ปราจีนบุรี!M352"")"),18585)</f>
        <v>18585</v>
      </c>
      <c r="O457" s="169">
        <f t="shared" ca="1" si="116"/>
        <v>35.229556052621604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IFERROR(__xludf.DUMMYFUNCTION("IMPORTRANGE(""https://docs.google.com/spreadsheets/d/1SX6NBoVAgQJ6U1MVXOaj8PK2l7WJ3RER9xtqwdhxkhw/edit?usp=sharing"",""ปราจีนบุรี!M354"")"),18585)</f>
        <v>18585</v>
      </c>
      <c r="O459" s="169">
        <f t="shared" ca="1" si="116"/>
        <v>35.229556052621604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IFERROR(__xludf.DUMMYFUNCTION("IMPORTRANGE(""https://docs.google.com/spreadsheets/d/1SX6NBoVAgQJ6U1MVXOaj8PK2l7WJ3RER9xtqwdhxkhw/edit?usp=sharing"",""ปราจีนบุรี!M358"")"),18585)</f>
        <v>18585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IFERROR(__xludf.DUMMYFUNCTION("IMPORTRANGE(""https://docs.google.com/spreadsheets/d/1SX6NBoVAgQJ6U1MVXOaj8PK2l7WJ3RER9xtqwdhxkhw/edit?usp=sharing"",""ปราจีนบุรี!J359"")"),2314.4932)</f>
        <v>2314.4931999999999</v>
      </c>
      <c r="K464" s="269">
        <f t="shared" ref="K464:K515" ca="1" si="117">IF(I464&gt;0,J464*100/I464,0)</f>
        <v>99.590929432013766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IFERROR(__xludf.DUMMYFUNCTION("IMPORTRANGE(""https://docs.google.com/spreadsheets/d/1SX6NBoVAgQJ6U1MVXOaj8PK2l7WJ3RER9xtqwdhxkhw/edit?usp=sharing"",""ปราจีนบุรี!J376"")"),2314.4932)</f>
        <v>2314.4931999999999</v>
      </c>
      <c r="K481" s="202">
        <f t="shared" ca="1" si="117"/>
        <v>99.590929432013766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IFERROR(__xludf.DUMMYFUNCTION("IMPORTRANGE(""https://docs.google.com/spreadsheets/d/1SX6NBoVAgQJ6U1MVXOaj8PK2l7WJ3RER9xtqwdhxkhw/edit?usp=sharing"",""ปราจีนบุรี!J377"")"),141)</f>
        <v>141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IFERROR(__xludf.DUMMYFUNCTION("IMPORTRANGE(""https://docs.google.com/spreadsheets/d/1SX6NBoVAgQJ6U1MVXOaj8PK2l7WJ3RER9xtqwdhxkhw/edit?usp=sharing"",""ปราจีนบุรี!J378"")"),1727.6004)</f>
        <v>1727.6004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IFERROR(__xludf.DUMMYFUNCTION("IMPORTRANGE(""https://docs.google.com/spreadsheets/d/1SX6NBoVAgQJ6U1MVXOaj8PK2l7WJ3RER9xtqwdhxkhw/edit?usp=sharing"",""ปราจีนบุรี!J379"")"),105)</f>
        <v>105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IFERROR(__xludf.DUMMYFUNCTION("IMPORTRANGE(""https://docs.google.com/spreadsheets/d/1SX6NBoVAgQJ6U1MVXOaj8PK2l7WJ3RER9xtqwdhxkhw/edit?usp=sharing"",""ปราจีนบุรี!J380"")"),425.1901)</f>
        <v>425.19009999999997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IFERROR(__xludf.DUMMYFUNCTION("IMPORTRANGE(""https://docs.google.com/spreadsheets/d/1SX6NBoVAgQJ6U1MVXOaj8PK2l7WJ3RER9xtqwdhxkhw/edit?usp=sharing"",""ปราจีนบุรี!J381"")"),21)</f>
        <v>21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IFERROR(__xludf.DUMMYFUNCTION("IMPORTRANGE(""https://docs.google.com/spreadsheets/d/1SX6NBoVAgQJ6U1MVXOaj8PK2l7WJ3RER9xtqwdhxkhw/edit?usp=sharing"",""ปราจีนบุรี!J382"")"),161.7027)</f>
        <v>161.70269999999999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IFERROR(__xludf.DUMMYFUNCTION("IMPORTRANGE(""https://docs.google.com/spreadsheets/d/1SX6NBoVAgQJ6U1MVXOaj8PK2l7WJ3RER9xtqwdhxkhw/edit?usp=sharing"",""ปราจีนบุรี!J384"")"),161.7027)</f>
        <v>161.70269999999999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IFERROR(__xludf.DUMMYFUNCTION("IMPORTRANGE(""https://docs.google.com/spreadsheets/d/1SX6NBoVAgQJ6U1MVXOaj8PK2l7WJ3RER9xtqwdhxkhw/edit?usp=sharing"",""ปราจีนบุรี!J392"")"),20)</f>
        <v>20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IFERROR(__xludf.DUMMYFUNCTION("IMPORTRANGE(""https://docs.google.com/spreadsheets/d/1SX6NBoVAgQJ6U1MVXOaj8PK2l7WJ3RER9xtqwdhxkhw/edit?usp=sharing"",""ปราจีนบุรี!J393"")"),20)</f>
        <v>20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IFERROR(__xludf.DUMMYFUNCTION("IMPORTRANGE(""https://docs.google.com/spreadsheets/d/1SX6NBoVAgQJ6U1MVXOaj8PK2l7WJ3RER9xtqwdhxkhw/edit?usp=sharing"",""ปราจีนบุรี!J394"")"),1)</f>
        <v>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IFERROR(__xludf.DUMMYFUNCTION("IMPORTRANGE(""https://docs.google.com/spreadsheets/d/1SX6NBoVAgQJ6U1MVXOaj8PK2l7WJ3RER9xtqwdhxkhw/edit?usp=sharing"",""ปราจีนบุรี!J395"")"),20)</f>
        <v>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IFERROR(__xludf.DUMMYFUNCTION("IMPORTRANGE(""https://docs.google.com/spreadsheets/d/1SX6NBoVAgQJ6U1MVXOaj8PK2l7WJ3RER9xtqwdhxkhw/edit?usp=sharing"",""ปราจีนบุรี!J396"")"),1)</f>
        <v>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IFERROR(__xludf.DUMMYFUNCTION("IMPORTRANGE(""https://docs.google.com/spreadsheets/d/1SX6NBoVAgQJ6U1MVXOaj8PK2l7WJ3RER9xtqwdhxkhw/edit?usp=sharing"",""ปราจีนบุรี!J397"")"),20)</f>
        <v>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IFERROR(__xludf.DUMMYFUNCTION("IMPORTRANGE(""https://docs.google.com/spreadsheets/d/1SX6NBoVAgQJ6U1MVXOaj8PK2l7WJ3RER9xtqwdhxkhw/edit?usp=sharing"",""ปราจีนบุรี!M428"")"),30960)</f>
        <v>30960</v>
      </c>
      <c r="O533" s="412">
        <f t="shared" ref="O533:O537" ca="1" si="118">+IF(L533&gt;0,N533*100/L533,0)</f>
        <v>90.157251019219572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IFERROR(__xludf.DUMMYFUNCTION("IMPORTRANGE(""https://docs.google.com/spreadsheets/d/1SX6NBoVAgQJ6U1MVXOaj8PK2l7WJ3RER9xtqwdhxkhw/edit?usp=sharing"",""ปราจีนบุรี!M430"")"),30960)</f>
        <v>30960</v>
      </c>
      <c r="O535" s="169">
        <f t="shared" ca="1" si="118"/>
        <v>90.157251019219572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IFERROR(__xludf.DUMMYFUNCTION("IMPORTRANGE(""https://docs.google.com/spreadsheets/d/1SX6NBoVAgQJ6U1MVXOaj8PK2l7WJ3RER9xtqwdhxkhw/edit?usp=sharing"",""ปราจีนบุรี!M432"")"),30960)</f>
        <v>30960</v>
      </c>
      <c r="O537" s="169">
        <f t="shared" ca="1" si="118"/>
        <v>90.157251019219572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IFERROR(__xludf.DUMMYFUNCTION("IMPORTRANGE(""https://docs.google.com/spreadsheets/d/1SX6NBoVAgQJ6U1MVXOaj8PK2l7WJ3RER9xtqwdhxkhw/edit?usp=sharing"",""ปราจีนบุรี!M436"")"),11260)</f>
        <v>11260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IFERROR(__xludf.DUMMYFUNCTION("IMPORTRANGE(""https://docs.google.com/spreadsheets/d/1SX6NBoVAgQJ6U1MVXOaj8PK2l7WJ3RER9xtqwdhxkhw/edit?usp=sharing"",""ปราจีนบุรี!J459"")"),1860)</f>
        <v>1860</v>
      </c>
      <c r="K564" s="372">
        <f ca="1">IF(I564&gt;0,J564*100/I564,0)</f>
        <v>372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IFERROR(__xludf.DUMMYFUNCTION("IMPORTRANGE(""https://docs.google.com/spreadsheets/d/1SX6NBoVAgQJ6U1MVXOaj8PK2l7WJ3RER9xtqwdhxkhw/edit?usp=sharing"",""ปราจีนบุรี!J468"")"),1860)</f>
        <v>1860</v>
      </c>
      <c r="K573" s="202">
        <f ca="1">IF(I573&gt;0,J573*100/I573,0)</f>
        <v>372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IFERROR(__xludf.DUMMYFUNCTION("IMPORTRANGE(""https://docs.google.com/spreadsheets/d/1SX6NBoVAgQJ6U1MVXOaj8PK2l7WJ3RER9xtqwdhxkhw/edit?usp=sharing"",""ปราจีนบุรี!J471"")"),125)</f>
        <v>125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IFERROR(__xludf.DUMMYFUNCTION("IMPORTRANGE(""https://docs.google.com/spreadsheets/d/1SX6NBoVAgQJ6U1MVXOaj8PK2l7WJ3RER9xtqwdhxkhw/edit?usp=sharing"",""ปราจีนบุรี!J472"")"),1735)</f>
        <v>1735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IFERROR(__xludf.DUMMYFUNCTION("IMPORTRANGE(""https://docs.google.com/spreadsheets/d/1SX6NBoVAgQJ6U1MVXOaj8PK2l7WJ3RER9xtqwdhxkhw/edit?usp=sharing"",""ปราจีนบุรี!J484"")"),3)</f>
        <v>3</v>
      </c>
      <c r="K589" s="163">
        <f t="shared" ref="K589:K596" ca="1" si="125">IF(I589&gt;0,J589*100/I589,0)</f>
        <v>150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IFERROR(__xludf.DUMMYFUNCTION("IMPORTRANGE(""https://docs.google.com/spreadsheets/d/1SX6NBoVAgQJ6U1MVXOaj8PK2l7WJ3RER9xtqwdhxkhw/edit?usp=sharing"",""ปราจีนบุรี!J485"")"),0.84)</f>
        <v>0.84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IFERROR(__xludf.DUMMYFUNCTION("IMPORTRANGE(""https://docs.google.com/spreadsheets/d/1SX6NBoVAgQJ6U1MVXOaj8PK2l7WJ3RER9xtqwdhxkhw/edit?usp=sharing"",""ปราจีนบุรี!J486"")"),4)</f>
        <v>4</v>
      </c>
      <c r="K591" s="163">
        <f t="shared" ca="1" si="125"/>
        <v>200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IFERROR(__xludf.DUMMYFUNCTION("IMPORTRANGE(""https://docs.google.com/spreadsheets/d/1SX6NBoVAgQJ6U1MVXOaj8PK2l7WJ3RER9xtqwdhxkhw/edit?usp=sharing"",""ปราจีนบุรี!J487"")"),7.84)</f>
        <v>7.84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44.444444444444443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44.444444444444443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44.444444444444443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IFERROR(__xludf.DUMMYFUNCTION("IMPORTRANGE(""https://docs.google.com/spreadsheets/d/1SX6NBoVAgQJ6U1MVXOaj8PK2l7WJ3RER9xtqwdhxkhw/edit?usp=sharing"",""ปราจีนบุรี!J523"")"),8021149.58)</f>
        <v>8021149.5800000001</v>
      </c>
      <c r="K628" s="343">
        <f t="shared" ref="K628:K635" ca="1" si="129">IF(I628&gt;0,J628*100/I628,0)</f>
        <v>86.988460468751072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IFERROR(__xludf.DUMMYFUNCTION("IMPORTRANGE(""https://docs.google.com/spreadsheets/d/1SX6NBoVAgQJ6U1MVXOaj8PK2l7WJ3RER9xtqwdhxkhw/edit?usp=sharing"",""ปราจีนบุรี!J524"")"),186)</f>
        <v>186</v>
      </c>
      <c r="K629" s="343">
        <f t="shared" ca="1" si="129"/>
        <v>86.111111111111114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IFERROR(__xludf.DUMMYFUNCTION("IMPORTRANGE(""https://docs.google.com/spreadsheets/d/1SX6NBoVAgQJ6U1MVXOaj8PK2l7WJ3RER9xtqwdhxkhw/edit?usp=sharing"",""ปราจีนบุรี!J525"")"),835491.44)</f>
        <v>835491.44</v>
      </c>
      <c r="K630" s="343">
        <f t="shared" ca="1" si="129"/>
        <v>12.373534388893169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IFERROR(__xludf.DUMMYFUNCTION("IMPORTRANGE(""https://docs.google.com/spreadsheets/d/1SX6NBoVAgQJ6U1MVXOaj8PK2l7WJ3RER9xtqwdhxkhw/edit?usp=sharing"",""ปราจีนบุรี!J526"")"),61)</f>
        <v>61</v>
      </c>
      <c r="K631" s="343">
        <f t="shared" ca="1" si="129"/>
        <v>39.61038961038961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IFERROR(__xludf.DUMMYFUNCTION("IMPORTRANGE(""https://docs.google.com/spreadsheets/d/1SX6NBoVAgQJ6U1MVXOaj8PK2l7WJ3RER9xtqwdhxkhw/edit?usp=sharing"",""ปราจีนบุรี!J527"")"),314902.71)</f>
        <v>314902.71000000002</v>
      </c>
      <c r="K632" s="343">
        <f t="shared" ca="1" si="129"/>
        <v>111.05775909518718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IFERROR(__xludf.DUMMYFUNCTION("IMPORTRANGE(""https://docs.google.com/spreadsheets/d/1SX6NBoVAgQJ6U1MVXOaj8PK2l7WJ3RER9xtqwdhxkhw/edit?usp=sharing"",""ปราจีนบุรี!J528"")"),124)</f>
        <v>124</v>
      </c>
      <c r="K633" s="343">
        <f t="shared" ca="1" si="129"/>
        <v>91.17647058823529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IFERROR(__xludf.DUMMYFUNCTION("IMPORTRANGE(""https://docs.google.com/spreadsheets/d/1SX6NBoVAgQJ6U1MVXOaj8PK2l7WJ3RER9xtqwdhxkhw/edit?usp=sharing"",""ปราจีนบุรี!I529"")"),8786000)</f>
        <v>8786000</v>
      </c>
      <c r="J634" s="342">
        <f ca="1">IFERROR(__xludf.DUMMYFUNCTION("IMPORTRANGE(""https://docs.google.com/spreadsheets/d/1SX6NBoVAgQJ6U1MVXOaj8PK2l7WJ3RER9xtqwdhxkhw/edit?usp=sharing"",""ปราจีนบุรี!J529"")"),6756000)</f>
        <v>6756000</v>
      </c>
      <c r="K634" s="343">
        <f t="shared" ca="1" si="129"/>
        <v>76.895060323241523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IFERROR(__xludf.DUMMYFUNCTION("IMPORTRANGE(""https://docs.google.com/spreadsheets/d/1SX6NBoVAgQJ6U1MVXOaj8PK2l7WJ3RER9xtqwdhxkhw/edit?usp=sharing"",""ปราจีนบุรี!I530"")"),90)</f>
        <v>90</v>
      </c>
      <c r="J635" s="505">
        <f ca="1">IFERROR(__xludf.DUMMYFUNCTION("IMPORTRANGE(""https://docs.google.com/spreadsheets/d/1SX6NBoVAgQJ6U1MVXOaj8PK2l7WJ3RER9xtqwdhxkhw/edit?usp=sharing"",""ปราจีนบุรี!J530"")"),145)</f>
        <v>145</v>
      </c>
      <c r="K635" s="487">
        <f t="shared" ca="1" si="129"/>
        <v>161.11111111111111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3494764</v>
      </c>
      <c r="M8" s="23">
        <f t="shared" ca="1" si="0"/>
        <v>2896377</v>
      </c>
      <c r="N8" s="23">
        <f t="shared" ca="1" si="0"/>
        <v>3150081.8699999996</v>
      </c>
      <c r="O8" s="22">
        <f t="shared" ref="O8:O16" ca="1" si="1">IF(L8&gt;0,N8*100/L8,0)</f>
        <v>90.137184370675655</v>
      </c>
      <c r="P8" s="22">
        <f t="shared" ref="P8:P16" ca="1" si="2">IF(M8&gt;0,N8*100/M8,0)</f>
        <v>108.75938698587923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3494764</v>
      </c>
      <c r="M10" s="30">
        <f t="shared" ca="1" si="4"/>
        <v>2896377</v>
      </c>
      <c r="N10" s="30">
        <f t="shared" ca="1" si="4"/>
        <v>3150081.8699999996</v>
      </c>
      <c r="O10" s="29">
        <f t="shared" ca="1" si="1"/>
        <v>90.137184370675655</v>
      </c>
      <c r="P10" s="29">
        <f t="shared" ca="1" si="2"/>
        <v>108.75938698587923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3441564</v>
      </c>
      <c r="M12" s="38">
        <f t="shared" ca="1" si="6"/>
        <v>2843177</v>
      </c>
      <c r="N12" s="38">
        <f t="shared" ca="1" si="6"/>
        <v>3096881.8699999996</v>
      </c>
      <c r="O12" s="38">
        <f t="shared" ca="1" si="1"/>
        <v>89.984724096370115</v>
      </c>
      <c r="P12" s="38">
        <f t="shared" ca="1" si="2"/>
        <v>108.92328792755426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1628509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1813055</v>
      </c>
      <c r="M14" s="38">
        <f t="shared" si="8"/>
        <v>0</v>
      </c>
      <c r="N14" s="38">
        <f t="shared" ca="1" si="8"/>
        <v>592001.36</v>
      </c>
      <c r="O14" s="38">
        <f t="shared" ca="1" si="1"/>
        <v>32.652145687803184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2844377</v>
      </c>
      <c r="M18" s="23">
        <f t="shared" ca="1" si="11"/>
        <v>2896377</v>
      </c>
      <c r="N18" s="23">
        <f t="shared" ca="1" si="11"/>
        <v>2558080.5099999998</v>
      </c>
      <c r="O18" s="22">
        <f t="shared" ref="O18:O20" ca="1" si="12">IF(L18&gt;0,N18*100/L18,0)</f>
        <v>89.934650364561364</v>
      </c>
      <c r="P18" s="22">
        <f t="shared" ref="P18:P26" ca="1" si="13">IF(M18&gt;0,N18*100/M18,0)</f>
        <v>88.320011863096539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2844377</v>
      </c>
      <c r="M20" s="30">
        <f t="shared" ca="1" si="15"/>
        <v>2896377</v>
      </c>
      <c r="N20" s="30">
        <f t="shared" ca="1" si="15"/>
        <v>2558080.5099999998</v>
      </c>
      <c r="O20" s="29">
        <f t="shared" ca="1" si="12"/>
        <v>89.934650364561364</v>
      </c>
      <c r="P20" s="29">
        <f t="shared" ca="1" si="13"/>
        <v>88.320011863096539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2791177</v>
      </c>
      <c r="M22" s="41">
        <f t="shared" ca="1" si="18"/>
        <v>2843177</v>
      </c>
      <c r="N22" s="38">
        <f t="shared" ca="1" si="18"/>
        <v>2504880.5099999998</v>
      </c>
      <c r="O22" s="38">
        <f t="shared" ca="1" si="17"/>
        <v>89.742804200521846</v>
      </c>
      <c r="P22" s="38">
        <f t="shared" ca="1" si="13"/>
        <v>88.101462202318032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1628509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1162668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650387</v>
      </c>
      <c r="M28" s="23">
        <f t="shared" si="23"/>
        <v>0</v>
      </c>
      <c r="N28" s="23">
        <f t="shared" ca="1" si="23"/>
        <v>592001.36</v>
      </c>
      <c r="O28" s="22">
        <f t="shared" ref="O28:O30" ca="1" si="24">IF(L28&gt;0,N28*100/L28,0)</f>
        <v>91.02293865037278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650387</v>
      </c>
      <c r="M30" s="30">
        <f t="shared" si="27"/>
        <v>0</v>
      </c>
      <c r="N30" s="30">
        <f t="shared" ca="1" si="27"/>
        <v>592001.36</v>
      </c>
      <c r="O30" s="29">
        <f t="shared" ca="1" si="24"/>
        <v>91.02293865037278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650387</v>
      </c>
      <c r="M32" s="38">
        <f t="shared" si="30"/>
        <v>0</v>
      </c>
      <c r="N32" s="38">
        <f t="shared" ca="1" si="30"/>
        <v>592001.36</v>
      </c>
      <c r="O32" s="38">
        <f t="shared" ca="1" si="29"/>
        <v>91.02293865037278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650387</v>
      </c>
      <c r="M34" s="38">
        <f t="shared" si="32"/>
        <v>0</v>
      </c>
      <c r="N34" s="38">
        <f t="shared" ca="1" si="32"/>
        <v>592001.36</v>
      </c>
      <c r="O34" s="38">
        <f t="shared" ca="1" si="29"/>
        <v>91.02293865037278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2844377</v>
      </c>
      <c r="M37" s="54">
        <f t="shared" ca="1" si="33"/>
        <v>2896377</v>
      </c>
      <c r="N37" s="54">
        <f t="shared" ca="1" si="33"/>
        <v>2558080.5099999998</v>
      </c>
      <c r="O37" s="55">
        <f t="shared" ca="1" si="29"/>
        <v>89.934650364561364</v>
      </c>
      <c r="P37" s="55">
        <f t="shared" ca="1" si="25"/>
        <v>88.320011863096539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381800</v>
      </c>
      <c r="M41" s="78">
        <f t="shared" ca="1" si="34"/>
        <v>381800</v>
      </c>
      <c r="N41" s="78">
        <f t="shared" ca="1" si="34"/>
        <v>324930.86</v>
      </c>
      <c r="O41" s="77">
        <f t="shared" ref="O41:O43" ca="1" si="35">IF(L41&gt;0,N41*100/L41,0)</f>
        <v>85.104992142482971</v>
      </c>
      <c r="P41" s="77">
        <f t="shared" ref="P41:P43" ca="1" si="36">IF(M41&gt;0,N41*100/M41,0)</f>
        <v>85.104992142482971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381800</v>
      </c>
      <c r="M43" s="78">
        <f t="shared" ca="1" si="38"/>
        <v>381800</v>
      </c>
      <c r="N43" s="78">
        <f t="shared" ca="1" si="38"/>
        <v>324930.86</v>
      </c>
      <c r="O43" s="77">
        <f t="shared" ca="1" si="35"/>
        <v>85.104992142482971</v>
      </c>
      <c r="P43" s="77">
        <f t="shared" ca="1" si="36"/>
        <v>85.104992142482971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381800</v>
      </c>
      <c r="M45" s="49">
        <f ca="1">IFERROR(__xludf.DUMMYFUNCTION("IMPORTRANGE(""https://docs.google.com/spreadsheets/d/1Yj_ptqi66GCucihVvJfMjLAmec39IyEx_6qawtMGysU/edit?usp=sharing"",""สบก!Q70"")"),381800)</f>
        <v>381800</v>
      </c>
      <c r="N45" s="49">
        <f ca="1">IFERROR(__xludf.DUMMYFUNCTION("IMPORTRANGE(""https://docs.google.com/spreadsheets/d/1Yj_ptqi66GCucihVvJfMjLAmec39IyEx_6qawtMGysU/edit?usp=sharing"",""สบก!R70"")"),324930.86)</f>
        <v>324930.86</v>
      </c>
      <c r="O45" s="38">
        <f ca="1">IF(L45&gt;0,N45*100/L45,0)</f>
        <v>85.104992142482971</v>
      </c>
      <c r="P45" s="38">
        <f ca="1">IF(M45&gt;0,N45*100/M45,0)</f>
        <v>85.104992142482971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IFERROR(__xludf.DUMMYFUNCTION("IMPORTRANGE(""https://docs.google.com/spreadsheets/d/1Yj_ptqi66GCucihVvJfMjLAmec39IyEx_6qawtMGysU/edit?usp=sharing"",""สบก!M70"")"),381800)</f>
        <v>381800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359509</v>
      </c>
      <c r="M53" s="121">
        <f t="shared" ca="1" si="39"/>
        <v>359509</v>
      </c>
      <c r="N53" s="121">
        <f t="shared" ca="1" si="39"/>
        <v>323009</v>
      </c>
      <c r="O53" s="120">
        <f t="shared" ref="O53:O55" ca="1" si="40">IF(L53&gt;0,N53*100/L53,0)</f>
        <v>89.847263907162272</v>
      </c>
      <c r="P53" s="120">
        <f t="shared" ref="P53:P55" ca="1" si="41">IF(M53&gt;0,N53*100/M53,0)</f>
        <v>89.847263907162272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359509</v>
      </c>
      <c r="M55" s="121">
        <f t="shared" ca="1" si="43"/>
        <v>359509</v>
      </c>
      <c r="N55" s="121">
        <f t="shared" ca="1" si="43"/>
        <v>323009</v>
      </c>
      <c r="O55" s="120">
        <f t="shared" ca="1" si="40"/>
        <v>89.847263907162272</v>
      </c>
      <c r="P55" s="120">
        <f t="shared" ca="1" si="41"/>
        <v>89.847263907162272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359509</v>
      </c>
      <c r="M57" s="49">
        <f ca="1">IFERROR(__xludf.DUMMYFUNCTION("IMPORTRANGE(""https://docs.google.com/spreadsheets/d/1Yj_ptqi66GCucihVvJfMjLAmec39IyEx_6qawtMGysU/edit?usp=sharing"",""สบก!Z70"")"),359509)</f>
        <v>359509</v>
      </c>
      <c r="N57" s="49">
        <f ca="1">IFERROR(__xludf.DUMMYFUNCTION("IMPORTRANGE(""https://docs.google.com/spreadsheets/d/1Yj_ptqi66GCucihVvJfMjLAmec39IyEx_6qawtMGysU/edit?usp=sharing"",""สบก!AA70"")"),323009)</f>
        <v>323009</v>
      </c>
      <c r="O57" s="38">
        <f ca="1">IF(L57&gt;0,N57*100/L57,0)</f>
        <v>89.847263907162272</v>
      </c>
      <c r="P57" s="38">
        <f ca="1">IF(M57&gt;0,N57*100/M57,0)</f>
        <v>89.847263907162272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IFERROR(__xludf.DUMMYFUNCTION("IMPORTRANGE(""https://docs.google.com/spreadsheets/d/1Yj_ptqi66GCucihVvJfMjLAmec39IyEx_6qawtMGysU/edit?usp=sharing"",""สบก!V70"")"),359509)</f>
        <v>359509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668820</v>
      </c>
      <c r="M66" s="152">
        <f t="shared" ca="1" si="45"/>
        <v>668820</v>
      </c>
      <c r="N66" s="152">
        <f t="shared" ca="1" si="45"/>
        <v>600106.66</v>
      </c>
      <c r="O66" s="151">
        <f t="shared" ref="O66:O68" ca="1" si="46">IF(L66&gt;0,N66*100/L66,0)</f>
        <v>89.726183427529079</v>
      </c>
      <c r="P66" s="151">
        <f t="shared" ref="P66:P68" ca="1" si="47">IF(M66&gt;0,N66*100/M66,0)</f>
        <v>89.726183427529079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668820</v>
      </c>
      <c r="M68" s="157">
        <f t="shared" ca="1" si="49"/>
        <v>668820</v>
      </c>
      <c r="N68" s="157">
        <f t="shared" ca="1" si="49"/>
        <v>600106.66</v>
      </c>
      <c r="O68" s="156">
        <f t="shared" ca="1" si="46"/>
        <v>89.726183427529079</v>
      </c>
      <c r="P68" s="156">
        <f t="shared" ca="1" si="47"/>
        <v>89.726183427529079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668820</v>
      </c>
      <c r="M70" s="168">
        <f ca="1">IFERROR(__xludf.DUMMYFUNCTION("IMPORTRANGE(""https://docs.google.com/spreadsheets/d/1Yj_ptqi66GCucihVvJfMjLAmec39IyEx_6qawtMGysU/edit?usp=sharing"",""สบก!AI70"")"),668820)</f>
        <v>668820</v>
      </c>
      <c r="N70" s="169">
        <f ca="1">IFERROR(__xludf.DUMMYFUNCTION("IMPORTRANGE(""https://docs.google.com/spreadsheets/d/1Yj_ptqi66GCucihVvJfMjLAmec39IyEx_6qawtMGysU/edit?usp=sharing"",""สบก!AJ70"")"),600106.66)</f>
        <v>600106.66</v>
      </c>
      <c r="O70" s="169">
        <f ca="1">IF(L70&gt;0,N70*100/L70,0)</f>
        <v>89.726183427529079</v>
      </c>
      <c r="P70" s="169">
        <f ca="1">IF(M70&gt;0,N70*100/M70,0)</f>
        <v>89.726183427529079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IFERROR(__xludf.DUMMYFUNCTION("IMPORTRANGE(""https://docs.google.com/spreadsheets/d/1Yj_ptqi66GCucihVvJfMjLAmec39IyEx_6qawtMGysU/edit?usp=sharing"",""สบก!AF70"")"),483620)</f>
        <v>483620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1488</v>
      </c>
      <c r="M118" s="152">
        <f t="shared" ca="1" si="58"/>
        <v>1488</v>
      </c>
      <c r="N118" s="152">
        <f t="shared" ca="1" si="58"/>
        <v>850</v>
      </c>
      <c r="O118" s="151">
        <f t="shared" ref="O118:O120" ca="1" si="59">IF(L118&gt;0,N118*100/L118,0)</f>
        <v>57.123655913978496</v>
      </c>
      <c r="P118" s="151">
        <f t="shared" ref="P118:P120" ca="1" si="60">IF(M118&gt;0,N118*100/M118,0)</f>
        <v>57.123655913978496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1488</v>
      </c>
      <c r="M120" s="157">
        <f t="shared" ca="1" si="62"/>
        <v>1488</v>
      </c>
      <c r="N120" s="157">
        <f t="shared" ca="1" si="62"/>
        <v>850</v>
      </c>
      <c r="O120" s="156">
        <f t="shared" ca="1" si="59"/>
        <v>57.123655913978496</v>
      </c>
      <c r="P120" s="156">
        <f t="shared" ca="1" si="60"/>
        <v>57.123655913978496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1488</v>
      </c>
      <c r="M122" s="168">
        <f ca="1">IFERROR(__xludf.DUMMYFUNCTION("IMPORTRANGE(""https://docs.google.com/spreadsheets/d/1Yj_ptqi66GCucihVvJfMjLAmec39IyEx_6qawtMGysU/edit?usp=sharing"",""สบก!BA70"")"),1488)</f>
        <v>1488</v>
      </c>
      <c r="N122" s="169">
        <f ca="1">IFERROR(__xludf.DUMMYFUNCTION("IMPORTRANGE(""https://docs.google.com/spreadsheets/d/1Yj_ptqi66GCucihVvJfMjLAmec39IyEx_6qawtMGysU/edit?usp=sharing"",""สบก!BB70"")"),850)</f>
        <v>850</v>
      </c>
      <c r="O122" s="169">
        <f ca="1">IF(L122&gt;0,N122*100/L122,0)</f>
        <v>57.123655913978496</v>
      </c>
      <c r="P122" s="169">
        <f ca="1">IF(M122&gt;0,N122*100/M122,0)</f>
        <v>57.123655913978496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IFERROR(__xludf.DUMMYFUNCTION("IMPORTRANGE(""https://docs.google.com/spreadsheets/d/1Yj_ptqi66GCucihVvJfMjLAmec39IyEx_6qawtMGysU/edit?usp=sharing"",""สบก!AX70"")"),1488)</f>
        <v>1488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872325</v>
      </c>
      <c r="M140" s="152">
        <f t="shared" ca="1" si="64"/>
        <v>872325</v>
      </c>
      <c r="N140" s="152">
        <f t="shared" ca="1" si="64"/>
        <v>776241.84</v>
      </c>
      <c r="O140" s="151">
        <f t="shared" ref="O140:O142" ca="1" si="65">IF(L140&gt;0,N140*100/L140,0)</f>
        <v>88.985394205141432</v>
      </c>
      <c r="P140" s="151">
        <f t="shared" ref="P140:P142" ca="1" si="66">IF(M140&gt;0,N140*100/M140,0)</f>
        <v>88.985394205141432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872325</v>
      </c>
      <c r="M142" s="157">
        <f t="shared" ca="1" si="68"/>
        <v>872325</v>
      </c>
      <c r="N142" s="157">
        <f t="shared" ca="1" si="68"/>
        <v>776241.84</v>
      </c>
      <c r="O142" s="156">
        <f t="shared" ca="1" si="65"/>
        <v>88.985394205141432</v>
      </c>
      <c r="P142" s="156">
        <f t="shared" ca="1" si="66"/>
        <v>88.985394205141432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872325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IFERROR(__xludf.DUMMYFUNCTION("IMPORTRANGE(""https://docs.google.com/spreadsheets/d/1Yj_ptqi66GCucihVvJfMjLAmec39IyEx_6qawtMGysU/edit?usp=sharing"",""สบก!BK70"")"),776241.84)</f>
        <v>776241.84</v>
      </c>
      <c r="O144" s="169">
        <f ca="1">IF(L144&gt;0,N144*100/L144,0)</f>
        <v>88.985394205141432</v>
      </c>
      <c r="P144" s="169">
        <f ca="1">IF(M144&gt;0,N144*100/M144,0)</f>
        <v>88.985394205141432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IFERROR(__xludf.DUMMYFUNCTION("IMPORTRANGE(""https://docs.google.com/spreadsheets/d/1Yj_ptqi66GCucihVvJfMjLAmec39IyEx_6qawtMGysU/edit?usp=sharing"",""สบก!BG70"")"),476325)</f>
        <v>476325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IFERROR(__xludf.DUMMYFUNCTION("IMPORTRANGE(""https://docs.google.com/spreadsheets/d/1SX6NBoVAgQJ6U1MVXOaj8PK2l7WJ3RER9xtqwdhxkhw/edit?usp=sharing"",""พระนครศรีอยุธยา!J84"")"),145)</f>
        <v>145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IFERROR(__xludf.DUMMYFUNCTION("IMPORTRANGE(""https://docs.google.com/spreadsheets/d/1SX6NBoVAgQJ6U1MVXOaj8PK2l7WJ3RER9xtqwdhxkhw/edit?usp=sharing"",""พระนครศรีอยุธยา!J85"")"),145)</f>
        <v>145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38125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55.409836065573771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38125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55.409836065573771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IFERROR(__xludf.DUMMYFUNCTION("IMPORTRANGE(""https://docs.google.com/spreadsheets/d/1Yj_ptqi66GCucihVvJfMjLAmec39IyEx_6qawtMGysU/edit?usp=sharing"",""สบก!BS70"")"),38125)</f>
        <v>38125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100</v>
      </c>
      <c r="P224" s="169">
        <f ca="1">IF(M224&gt;0,N224*100/M224,0)</f>
        <v>55.409836065573771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574310</v>
      </c>
      <c r="N329" s="152">
        <f t="shared" ca="1" si="98"/>
        <v>511817.15</v>
      </c>
      <c r="O329" s="151">
        <f t="shared" ref="O329:O331" ca="1" si="99">IF(L329&gt;0,N329*100/L329,0)</f>
        <v>94.902217648476764</v>
      </c>
      <c r="P329" s="151">
        <f t="shared" ref="P329:P331" ca="1" si="100">IF(M329&gt;0,N329*100/M329,0)</f>
        <v>89.118620605596277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574310</v>
      </c>
      <c r="N331" s="157">
        <f t="shared" ca="1" si="102"/>
        <v>511817.15</v>
      </c>
      <c r="O331" s="156">
        <f t="shared" ca="1" si="99"/>
        <v>94.902217648476764</v>
      </c>
      <c r="P331" s="156">
        <f t="shared" ca="1" si="100"/>
        <v>89.118620605596277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IFERROR(__xludf.DUMMYFUNCTION("IMPORTRANGE(""https://docs.google.com/spreadsheets/d/1Yj_ptqi66GCucihVvJfMjLAmec39IyEx_6qawtMGysU/edit?usp=sharing"",""สบก!DM70"")"),458617.15)</f>
        <v>458617.15</v>
      </c>
      <c r="O333" s="169">
        <f ca="1">IF(L333&gt;0,N333*100/L333,0)</f>
        <v>94.344315072720164</v>
      </c>
      <c r="P333" s="169">
        <f ca="1">IF(M333&gt;0,N333*100/M333,0)</f>
        <v>88.007743086872253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IFERROR(__xludf.DUMMYFUNCTION("IMPORTRANGE(""https://docs.google.com/spreadsheets/d/1SX6NBoVAgQJ6U1MVXOaj8PK2l7WJ3RER9xtqwdhxkhw/edit?usp=sharing"",""พระนครศรีอยุธยา!L242"")"),650387)</f>
        <v>650387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IFERROR(__xludf.DUMMYFUNCTION("IMPORTRANGE(""https://docs.google.com/spreadsheets/d/1SX6NBoVAgQJ6U1MVXOaj8PK2l7WJ3RER9xtqwdhxkhw/edit?usp=sharing"",""พระนครศรีอยุธยา!M242"")"),592001.36)</f>
        <v>592001.36</v>
      </c>
      <c r="O347" s="358">
        <f ca="1">+IF(L347&gt;0,N347*100/L347,0)</f>
        <v>91.02293865037278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IFERROR(__xludf.DUMMYFUNCTION("IMPORTRANGE(""https://docs.google.com/spreadsheets/d/1SX6NBoVAgQJ6U1MVXOaj8PK2l7WJ3RER9xtqwdhxkhw/edit?usp=sharing"",""พระนครศรีอยุธยา!M296"")"),227650)</f>
        <v>227650</v>
      </c>
      <c r="O401" s="373">
        <f ca="1">+IF(L401&gt;0,N401*100/L401,0)</f>
        <v>98.948146216368926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IFERROR(__xludf.DUMMYFUNCTION("IMPORTRANGE(""https://docs.google.com/spreadsheets/d/1SX6NBoVAgQJ6U1MVXOaj8PK2l7WJ3RER9xtqwdhxkhw/edit?usp=sharing"",""พระนครศรีอยุธยา!M299"")"),227650)</f>
        <v>227650</v>
      </c>
      <c r="O404" s="169">
        <f t="shared" ca="1" si="112"/>
        <v>98.948146216368926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IFERROR(__xludf.DUMMYFUNCTION("IMPORTRANGE(""https://docs.google.com/spreadsheets/d/1SX6NBoVAgQJ6U1MVXOaj8PK2l7WJ3RER9xtqwdhxkhw/edit?usp=sharing"",""พระนครศรีอยุธยา!M301"")"),227650)</f>
        <v>227650</v>
      </c>
      <c r="O406" s="169">
        <f t="shared" ca="1" si="112"/>
        <v>98.948146216368926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IFERROR(__xludf.DUMMYFUNCTION("IMPORTRANGE(""https://docs.google.com/spreadsheets/d/1SX6NBoVAgQJ6U1MVXOaj8PK2l7WJ3RER9xtqwdhxkhw/edit?usp=sharing"",""พระนครศรีอยุธยา!M302"")"),149350)</f>
        <v>149350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IFERROR(__xludf.DUMMYFUNCTION("IMPORTRANGE(""https://docs.google.com/spreadsheets/d/1SX6NBoVAgQJ6U1MVXOaj8PK2l7WJ3RER9xtqwdhxkhw/edit?usp=sharing"",""พระนครศรีอยุธยา!M305"")"),32800)</f>
        <v>32800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IFERROR(__xludf.DUMMYFUNCTION("IMPORTRANGE(""https://docs.google.com/spreadsheets/d/1SX6NBoVAgQJ6U1MVXOaj8PK2l7WJ3RER9xtqwdhxkhw/edit?usp=sharing"",""พระนครศรีอยุธยา!M330"")"),116614.1)</f>
        <v>116614.1</v>
      </c>
      <c r="O435" s="412">
        <f t="shared" ref="O435:O439" ca="1" si="114">+IF(L435&gt;0,N435*100/L435,0)</f>
        <v>98.825508474576267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IFERROR(__xludf.DUMMYFUNCTION("IMPORTRANGE(""https://docs.google.com/spreadsheets/d/1SX6NBoVAgQJ6U1MVXOaj8PK2l7WJ3RER9xtqwdhxkhw/edit?usp=sharing"",""พระนครศรีอยุธยา!M332"")"),116614.1)</f>
        <v>116614.1</v>
      </c>
      <c r="O437" s="169">
        <f t="shared" ca="1" si="114"/>
        <v>98.825508474576267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IFERROR(__xludf.DUMMYFUNCTION("IMPORTRANGE(""https://docs.google.com/spreadsheets/d/1SX6NBoVAgQJ6U1MVXOaj8PK2l7WJ3RER9xtqwdhxkhw/edit?usp=sharing"",""พระนครศรีอยุธยา!M334"")"),116614.1)</f>
        <v>116614.1</v>
      </c>
      <c r="O439" s="169">
        <f t="shared" ca="1" si="114"/>
        <v>98.825508474576267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IFERROR(__xludf.DUMMYFUNCTION("IMPORTRANGE(""https://docs.google.com/spreadsheets/d/1SX6NBoVAgQJ6U1MVXOaj8PK2l7WJ3RER9xtqwdhxkhw/edit?usp=sharing"",""พระนครศรีอยุธยา!M338"")"),72414.1)</f>
        <v>72414.100000000006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IFERROR(__xludf.DUMMYFUNCTION("IMPORTRANGE(""https://docs.google.com/spreadsheets/d/1SX6NBoVAgQJ6U1MVXOaj8PK2l7WJ3RER9xtqwdhxkhw/edit?usp=sharing"",""พระนครศรีอยุธยา!J350"")"),2217)</f>
        <v>2217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IFERROR(__xludf.DUMMYFUNCTION("IMPORTRANGE(""https://docs.google.com/spreadsheets/d/1SX6NBoVAgQJ6U1MVXOaj8PK2l7WJ3RER9xtqwdhxkhw/edit?usp=sharing"",""พระนครศรีอยุธยา!M350"")"),103479)</f>
        <v>103479</v>
      </c>
      <c r="O455" s="373">
        <f t="shared" ref="O455:O459" ca="1" si="116">+IF(L455&gt;0,N455*100/L455,0)</f>
        <v>85.834086780527059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IFERROR(__xludf.DUMMYFUNCTION("IMPORTRANGE(""https://docs.google.com/spreadsheets/d/1SX6NBoVAgQJ6U1MVXOaj8PK2l7WJ3RER9xtqwdhxkhw/edit?usp=sharing"",""พระนครศรีอยุธยา!M352"")"),103479)</f>
        <v>103479</v>
      </c>
      <c r="O457" s="169">
        <f t="shared" ca="1" si="116"/>
        <v>85.834086780527059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IFERROR(__xludf.DUMMYFUNCTION("IMPORTRANGE(""https://docs.google.com/spreadsheets/d/1SX6NBoVAgQJ6U1MVXOaj8PK2l7WJ3RER9xtqwdhxkhw/edit?usp=sharing"",""พระนครศรีอยุธยา!M354"")"),103479)</f>
        <v>103479</v>
      </c>
      <c r="O459" s="169">
        <f t="shared" ca="1" si="116"/>
        <v>85.834086780527059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IFERROR(__xludf.DUMMYFUNCTION("IMPORTRANGE(""https://docs.google.com/spreadsheets/d/1SX6NBoVAgQJ6U1MVXOaj8PK2l7WJ3RER9xtqwdhxkhw/edit?usp=sharing"",""พระนครศรีอยุธยา!M358"")"),103479)</f>
        <v>103479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IFERROR(__xludf.DUMMYFUNCTION("IMPORTRANGE(""https://docs.google.com/spreadsheets/d/1SX6NBoVAgQJ6U1MVXOaj8PK2l7WJ3RER9xtqwdhxkhw/edit?usp=sharing"",""พระนครศรีอยุธยา!J359"")"),2217)</f>
        <v>2217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IFERROR(__xludf.DUMMYFUNCTION("IMPORTRANGE(""https://docs.google.com/spreadsheets/d/1SX6NBoVAgQJ6U1MVXOaj8PK2l7WJ3RER9xtqwdhxkhw/edit?usp=sharing"",""พระนครศรีอยุธยา!J360"")"),2217.19)</f>
        <v>2217.19</v>
      </c>
      <c r="K465" s="202">
        <f t="shared" ca="1" si="117"/>
        <v>100.00857013982859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IFERROR(__xludf.DUMMYFUNCTION("IMPORTRANGE(""https://docs.google.com/spreadsheets/d/1SX6NBoVAgQJ6U1MVXOaj8PK2l7WJ3RER9xtqwdhxkhw/edit?usp=sharing"",""พระนครศรีอยุธยา!J361"")"),227)</f>
        <v>227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IFERROR(__xludf.DUMMYFUNCTION("IMPORTRANGE(""https://docs.google.com/spreadsheets/d/1SX6NBoVAgQJ6U1MVXOaj8PK2l7WJ3RER9xtqwdhxkhw/edit?usp=sharing"",""พระนครศรีอยุธยา!J362"")"),1995.93)</f>
        <v>1995.93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IFERROR(__xludf.DUMMYFUNCTION("IMPORTRANGE(""https://docs.google.com/spreadsheets/d/1SX6NBoVAgQJ6U1MVXOaj8PK2l7WJ3RER9xtqwdhxkhw/edit?usp=sharing"",""พระนครศรีอยุธยา!J363"")"),194)</f>
        <v>194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IFERROR(__xludf.DUMMYFUNCTION("IMPORTRANGE(""https://docs.google.com/spreadsheets/d/1SX6NBoVAgQJ6U1MVXOaj8PK2l7WJ3RER9xtqwdhxkhw/edit?usp=sharing"",""พระนครศรีอยุธยา!J364"")"),34.57)</f>
        <v>34.57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IFERROR(__xludf.DUMMYFUNCTION("IMPORTRANGE(""https://docs.google.com/spreadsheets/d/1SX6NBoVAgQJ6U1MVXOaj8PK2l7WJ3RER9xtqwdhxkhw/edit?usp=sharing"",""พระนครศรีอยุธยา!J365"")"),10)</f>
        <v>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IFERROR(__xludf.DUMMYFUNCTION("IMPORTRANGE(""https://docs.google.com/spreadsheets/d/1SX6NBoVAgQJ6U1MVXOaj8PK2l7WJ3RER9xtqwdhxkhw/edit?usp=sharing"",""พระนครศรีอยุธยา!J366"")"),186.69)</f>
        <v>186.69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IFERROR(__xludf.DUMMYFUNCTION("IMPORTRANGE(""https://docs.google.com/spreadsheets/d/1SX6NBoVAgQJ6U1MVXOaj8PK2l7WJ3RER9xtqwdhxkhw/edit?usp=sharing"",""พระนครศรีอยุธยา!J367"")"),23)</f>
        <v>23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IFERROR(__xludf.DUMMYFUNCTION("IMPORTRANGE(""https://docs.google.com/spreadsheets/d/1SX6NBoVAgQJ6U1MVXOaj8PK2l7WJ3RER9xtqwdhxkhw/edit?usp=sharing"",""พระนครศรีอยุธยา!J368"")"),2217.19)</f>
        <v>2217.19</v>
      </c>
      <c r="K473" s="202">
        <f t="shared" ca="1" si="117"/>
        <v>100.00857013982859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IFERROR(__xludf.DUMMYFUNCTION("IMPORTRANGE(""https://docs.google.com/spreadsheets/d/1SX6NBoVAgQJ6U1MVXOaj8PK2l7WJ3RER9xtqwdhxkhw/edit?usp=sharing"",""พระนครศรีอยุธยา!J369"")"),227)</f>
        <v>227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IFERROR(__xludf.DUMMYFUNCTION("IMPORTRANGE(""https://docs.google.com/spreadsheets/d/1SX6NBoVAgQJ6U1MVXOaj8PK2l7WJ3RER9xtqwdhxkhw/edit?usp=sharing"",""พระนครศรีอยุธยา!J370"")"),1803.33)</f>
        <v>1803.33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IFERROR(__xludf.DUMMYFUNCTION("IMPORTRANGE(""https://docs.google.com/spreadsheets/d/1SX6NBoVAgQJ6U1MVXOaj8PK2l7WJ3RER9xtqwdhxkhw/edit?usp=sharing"",""พระนครศรีอยุธยา!J371"")"),176)</f>
        <v>176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IFERROR(__xludf.DUMMYFUNCTION("IMPORTRANGE(""https://docs.google.com/spreadsheets/d/1SX6NBoVAgQJ6U1MVXOaj8PK2l7WJ3RER9xtqwdhxkhw/edit?usp=sharing"",""พระนครศรีอยุธยา!J372"")"),275.56)</f>
        <v>275.56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IFERROR(__xludf.DUMMYFUNCTION("IMPORTRANGE(""https://docs.google.com/spreadsheets/d/1SX6NBoVAgQJ6U1MVXOaj8PK2l7WJ3RER9xtqwdhxkhw/edit?usp=sharing"",""พระนครศรีอยุธยา!J373"")"),38)</f>
        <v>38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IFERROR(__xludf.DUMMYFUNCTION("IMPORTRANGE(""https://docs.google.com/spreadsheets/d/1SX6NBoVAgQJ6U1MVXOaj8PK2l7WJ3RER9xtqwdhxkhw/edit?usp=sharing"",""พระนครศรีอยุธยา!J374"")"),138.3)</f>
        <v>138.30000000000001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IFERROR(__xludf.DUMMYFUNCTION("IMPORTRANGE(""https://docs.google.com/spreadsheets/d/1SX6NBoVAgQJ6U1MVXOaj8PK2l7WJ3RER9xtqwdhxkhw/edit?usp=sharing"",""พระนครศรีอยุธยา!J375"")"),13)</f>
        <v>13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IFERROR(__xludf.DUMMYFUNCTION("IMPORTRANGE(""https://docs.google.com/spreadsheets/d/1SX6NBoVAgQJ6U1MVXOaj8PK2l7WJ3RER9xtqwdhxkhw/edit?usp=sharing"",""พระนครศรีอยุธยา!J376"")"),2217)</f>
        <v>2217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IFERROR(__xludf.DUMMYFUNCTION("IMPORTRANGE(""https://docs.google.com/spreadsheets/d/1SX6NBoVAgQJ6U1MVXOaj8PK2l7WJ3RER9xtqwdhxkhw/edit?usp=sharing"",""พระนครศรีอยุธยา!J377"")"),227)</f>
        <v>227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IFERROR(__xludf.DUMMYFUNCTION("IMPORTRANGE(""https://docs.google.com/spreadsheets/d/1SX6NBoVAgQJ6U1MVXOaj8PK2l7WJ3RER9xtqwdhxkhw/edit?usp=sharing"",""พระนครศรีอยุธยา!J378"")"),2105.27)</f>
        <v>2105.27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IFERROR(__xludf.DUMMYFUNCTION("IMPORTRANGE(""https://docs.google.com/spreadsheets/d/1SX6NBoVAgQJ6U1MVXOaj8PK2l7WJ3RER9xtqwdhxkhw/edit?usp=sharing"",""พระนครศรีอยุธยา!J379"")"),202)</f>
        <v>202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IFERROR(__xludf.DUMMYFUNCTION("IMPORTRANGE(""https://docs.google.com/spreadsheets/d/1SX6NBoVAgQJ6U1MVXOaj8PK2l7WJ3RER9xtqwdhxkhw/edit?usp=sharing"",""พระนครศรีอยุธยา!J380"")"),33.97)</f>
        <v>33.97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IFERROR(__xludf.DUMMYFUNCTION("IMPORTRANGE(""https://docs.google.com/spreadsheets/d/1SX6NBoVAgQJ6U1MVXOaj8PK2l7WJ3RER9xtqwdhxkhw/edit?usp=sharing"",""พระนครศรีอยุธยา!J381"")"),14)</f>
        <v>14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IFERROR(__xludf.DUMMYFUNCTION("IMPORTRANGE(""https://docs.google.com/spreadsheets/d/1SX6NBoVAgQJ6U1MVXOaj8PK2l7WJ3RER9xtqwdhxkhw/edit?usp=sharing"",""พระนครศรีอยุธยา!J382"")"),77.7599999999999)</f>
        <v>77.759999999999906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IFERROR(__xludf.DUMMYFUNCTION("IMPORTRANGE(""https://docs.google.com/spreadsheets/d/1SX6NBoVAgQJ6U1MVXOaj8PK2l7WJ3RER9xtqwdhxkhw/edit?usp=sharing"",""พระนครศรีอยุธยา!J383"")"),11)</f>
        <v>11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IFERROR(__xludf.DUMMYFUNCTION("IMPORTRANGE(""https://docs.google.com/spreadsheets/d/1SX6NBoVAgQJ6U1MVXOaj8PK2l7WJ3RER9xtqwdhxkhw/edit?usp=sharing"",""พระนครศรีอยุธยา!J384"")"),19)</f>
        <v>19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IFERROR(__xludf.DUMMYFUNCTION("IMPORTRANGE(""https://docs.google.com/spreadsheets/d/1SX6NBoVAgQJ6U1MVXOaj8PK2l7WJ3RER9xtqwdhxkhw/edit?usp=sharing"",""พระนครศรีอยุธยา!J385"")"),1)</f>
        <v>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IFERROR(__xludf.DUMMYFUNCTION("IMPORTRANGE(""https://docs.google.com/spreadsheets/d/1SX6NBoVAgQJ6U1MVXOaj8PK2l7WJ3RER9xtqwdhxkhw/edit?usp=sharing"",""พระนครศรีอยุธยา!J386"")"),58.76)</f>
        <v>58.76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IFERROR(__xludf.DUMMYFUNCTION("IMPORTRANGE(""https://docs.google.com/spreadsheets/d/1SX6NBoVAgQJ6U1MVXOaj8PK2l7WJ3RER9xtqwdhxkhw/edit?usp=sharing"",""พระนครศรีอยุธยา!J387"")"),10)</f>
        <v>10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IFERROR(__xludf.DUMMYFUNCTION("IMPORTRANGE(""https://docs.google.com/spreadsheets/d/1SX6NBoVAgQJ6U1MVXOaj8PK2l7WJ3RER9xtqwdhxkhw/edit?usp=sharing"",""พระนครศรีอยุธยา!J392"")"),311)</f>
        <v>311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IFERROR(__xludf.DUMMYFUNCTION("IMPORTRANGE(""https://docs.google.com/spreadsheets/d/1SX6NBoVAgQJ6U1MVXOaj8PK2l7WJ3RER9xtqwdhxkhw/edit?usp=sharing"",""พระนครศรีอยุธยา!J393"")"),311)</f>
        <v>311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IFERROR(__xludf.DUMMYFUNCTION("IMPORTRANGE(""https://docs.google.com/spreadsheets/d/1SX6NBoVAgQJ6U1MVXOaj8PK2l7WJ3RER9xtqwdhxkhw/edit?usp=sharing"",""พระนครศรีอยุธยา!J394"")"),57)</f>
        <v>57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IFERROR(__xludf.DUMMYFUNCTION("IMPORTRANGE(""https://docs.google.com/spreadsheets/d/1SX6NBoVAgQJ6U1MVXOaj8PK2l7WJ3RER9xtqwdhxkhw/edit?usp=sharing"",""พระนครศรีอยุธยา!J395"")"),208)</f>
        <v>208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IFERROR(__xludf.DUMMYFUNCTION("IMPORTRANGE(""https://docs.google.com/spreadsheets/d/1SX6NBoVAgQJ6U1MVXOaj8PK2l7WJ3RER9xtqwdhxkhw/edit?usp=sharing"",""พระนครศรีอยุธยา!J396"")"),36)</f>
        <v>36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IFERROR(__xludf.DUMMYFUNCTION("IMPORTRANGE(""https://docs.google.com/spreadsheets/d/1SX6NBoVAgQJ6U1MVXOaj8PK2l7WJ3RER9xtqwdhxkhw/edit?usp=sharing"",""พระนครศรีอยุธยา!J397"")"),80)</f>
        <v>80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IFERROR(__xludf.DUMMYFUNCTION("IMPORTRANGE(""https://docs.google.com/spreadsheets/d/1SX6NBoVAgQJ6U1MVXOaj8PK2l7WJ3RER9xtqwdhxkhw/edit?usp=sharing"",""พระนครศรีอยุธยา!J398"")"),11)</f>
        <v>11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IFERROR(__xludf.DUMMYFUNCTION("IMPORTRANGE(""https://docs.google.com/spreadsheets/d/1SX6NBoVAgQJ6U1MVXOaj8PK2l7WJ3RER9xtqwdhxkhw/edit?usp=sharing"",""พระนครศรีอยุธยา!J399"")"),128)</f>
        <v>128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IFERROR(__xludf.DUMMYFUNCTION("IMPORTRANGE(""https://docs.google.com/spreadsheets/d/1SX6NBoVAgQJ6U1MVXOaj8PK2l7WJ3RER9xtqwdhxkhw/edit?usp=sharing"",""พระนครศรีอยุธยา!J400"")"),25)</f>
        <v>25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IFERROR(__xludf.DUMMYFUNCTION("IMPORTRANGE(""https://docs.google.com/spreadsheets/d/1SX6NBoVAgQJ6U1MVXOaj8PK2l7WJ3RER9xtqwdhxkhw/edit?usp=sharing"",""พระนครศรีอยุธยา!J403"")"),103)</f>
        <v>103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IFERROR(__xludf.DUMMYFUNCTION("IMPORTRANGE(""https://docs.google.com/spreadsheets/d/1SX6NBoVAgQJ6U1MVXOaj8PK2l7WJ3RER9xtqwdhxkhw/edit?usp=sharing"",""พระนครศรีอยุธยา!J404"")"),21)</f>
        <v>21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IFERROR(__xludf.DUMMYFUNCTION("IMPORTRANGE(""https://docs.google.com/spreadsheets/d/1SX6NBoVAgQJ6U1MVXOaj8PK2l7WJ3RER9xtqwdhxkhw/edit?usp=sharing"",""พระนครศรีอยุธยา!J405"")"),30)</f>
        <v>30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IFERROR(__xludf.DUMMYFUNCTION("IMPORTRANGE(""https://docs.google.com/spreadsheets/d/1SX6NBoVAgQJ6U1MVXOaj8PK2l7WJ3RER9xtqwdhxkhw/edit?usp=sharing"",""พระนครศรีอยุธยา!J406"")"),5)</f>
        <v>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IFERROR(__xludf.DUMMYFUNCTION("IMPORTRANGE(""https://docs.google.com/spreadsheets/d/1SX6NBoVAgQJ6U1MVXOaj8PK2l7WJ3RER9xtqwdhxkhw/edit?usp=sharing"",""พระนครศรีอยุธยา!J407"")"),73)</f>
        <v>73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IFERROR(__xludf.DUMMYFUNCTION("IMPORTRANGE(""https://docs.google.com/spreadsheets/d/1SX6NBoVAgQJ6U1MVXOaj8PK2l7WJ3RER9xtqwdhxkhw/edit?usp=sharing"",""พระนครศรีอยุธยา!J408"")"),16)</f>
        <v>16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IFERROR(__xludf.DUMMYFUNCTION("IMPORTRANGE(""https://docs.google.com/spreadsheets/d/1SX6NBoVAgQJ6U1MVXOaj8PK2l7WJ3RER9xtqwdhxkhw/edit?usp=sharing"",""พระนครศรีอยุธยา!M436"")"),17228)</f>
        <v>17228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IFERROR(__xludf.DUMMYFUNCTION("IMPORTRANGE(""https://docs.google.com/spreadsheets/d/1SX6NBoVAgQJ6U1MVXOaj8PK2l7WJ3RER9xtqwdhxkhw/edit?usp=sharing"",""พระนครศรีอยุธยา!J459"")"),1030)</f>
        <v>1030</v>
      </c>
      <c r="K564" s="372">
        <f ca="1">IF(I564&gt;0,J564*100/I564,0)</f>
        <v>686.66666666666663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IFERROR(__xludf.DUMMYFUNCTION("IMPORTRANGE(""https://docs.google.com/spreadsheets/d/1SX6NBoVAgQJ6U1MVXOaj8PK2l7WJ3RER9xtqwdhxkhw/edit?usp=sharing"",""พระนครศรีอยุธยา!M459"")"),108118.26)</f>
        <v>108118.26</v>
      </c>
      <c r="O564" s="373">
        <f t="shared" ref="O564:O568" ca="1" si="122">+IF(L564&gt;0,N564*100/L564,0)</f>
        <v>86.026623169955442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IFERROR(__xludf.DUMMYFUNCTION("IMPORTRANGE(""https://docs.google.com/spreadsheets/d/1SX6NBoVAgQJ6U1MVXOaj8PK2l7WJ3RER9xtqwdhxkhw/edit?usp=sharing"",""พระนครศรีอยุธยา!M461"")"),108118.26)</f>
        <v>108118.26</v>
      </c>
      <c r="O566" s="169">
        <f t="shared" ca="1" si="122"/>
        <v>86.026623169955442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IFERROR(__xludf.DUMMYFUNCTION("IMPORTRANGE(""https://docs.google.com/spreadsheets/d/1SX6NBoVAgQJ6U1MVXOaj8PK2l7WJ3RER9xtqwdhxkhw/edit?usp=sharing"",""พระนครศรีอยุธยา!M463"")"),108118.26)</f>
        <v>108118.26</v>
      </c>
      <c r="O568" s="169">
        <f t="shared" ca="1" si="122"/>
        <v>86.026623169955442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IFERROR(__xludf.DUMMYFUNCTION("IMPORTRANGE(""https://docs.google.com/spreadsheets/d/1SX6NBoVAgQJ6U1MVXOaj8PK2l7WJ3RER9xtqwdhxkhw/edit?usp=sharing"",""พระนครศรีอยุธยา!M466"")"),85123.26)</f>
        <v>85123.26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IFERROR(__xludf.DUMMYFUNCTION("IMPORTRANGE(""https://docs.google.com/spreadsheets/d/1SX6NBoVAgQJ6U1MVXOaj8PK2l7WJ3RER9xtqwdhxkhw/edit?usp=sharing"",""พระนครศรีอยุธยา!M467"")"),22995)</f>
        <v>22995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IFERROR(__xludf.DUMMYFUNCTION("IMPORTRANGE(""https://docs.google.com/spreadsheets/d/1SX6NBoVAgQJ6U1MVXOaj8PK2l7WJ3RER9xtqwdhxkhw/edit?usp=sharing"",""พระนครศรีอยุธยา!J468"")"),1030)</f>
        <v>1030</v>
      </c>
      <c r="K573" s="202">
        <f ca="1">IF(I573&gt;0,J573*100/I573,0)</f>
        <v>686.66666666666663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IFERROR(__xludf.DUMMYFUNCTION("IMPORTRANGE(""https://docs.google.com/spreadsheets/d/1SX6NBoVAgQJ6U1MVXOaj8PK2l7WJ3RER9xtqwdhxkhw/edit?usp=sharing"",""พระนครศรีอยุธยา!J472"")"),681)</f>
        <v>681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IFERROR(__xludf.DUMMYFUNCTION("IMPORTRANGE(""https://docs.google.com/spreadsheets/d/1SX6NBoVAgQJ6U1MVXOaj8PK2l7WJ3RER9xtqwdhxkhw/edit?usp=sharing"",""พระนครศรีอยุธยา!I492"")"),194)</f>
        <v>194</v>
      </c>
      <c r="J597" s="488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IFERROR(__xludf.DUMMYFUNCTION("IMPORTRANGE(""https://docs.google.com/spreadsheets/d/1SX6NBoVAgQJ6U1MVXOaj8PK2l7WJ3RER9xtqwdhxkhw/edit?usp=sharing"",""พระนครศรีอยุธยา!L492"")"),21740)</f>
        <v>21740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IFERROR(__xludf.DUMMYFUNCTION("IMPORTRANGE(""https://docs.google.com/spreadsheets/d/1SX6NBoVAgQJ6U1MVXOaj8PK2l7WJ3RER9xtqwdhxkhw/edit?usp=sharing"",""พระนครศรีอยุธยา!M492"")"),1800)</f>
        <v>1800</v>
      </c>
      <c r="O597" s="412">
        <f t="shared" ref="O597:O601" ca="1" si="126">+IF(L597&gt;0,N597*100/L597,0)</f>
        <v>8.2796688132474703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IFERROR(__xludf.DUMMYFUNCTION("IMPORTRANGE(""https://docs.google.com/spreadsheets/d/1SX6NBoVAgQJ6U1MVXOaj8PK2l7WJ3RER9xtqwdhxkhw/edit?usp=sharing"",""พระนครศรีอยุธยา!L494"")"),21740)</f>
        <v>21740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IFERROR(__xludf.DUMMYFUNCTION("IMPORTRANGE(""https://docs.google.com/spreadsheets/d/1SX6NBoVAgQJ6U1MVXOaj8PK2l7WJ3RER9xtqwdhxkhw/edit?usp=sharing"",""พระนครศรีอยุธยา!M494"")"),1800)</f>
        <v>1800</v>
      </c>
      <c r="O599" s="169">
        <f t="shared" ca="1" si="126"/>
        <v>8.2796688132474703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IFERROR(__xludf.DUMMYFUNCTION("IMPORTRANGE(""https://docs.google.com/spreadsheets/d/1SX6NBoVAgQJ6U1MVXOaj8PK2l7WJ3RER9xtqwdhxkhw/edit?usp=sharing"",""พระนครศรีอยุธยา!L496"")"),21740)</f>
        <v>21740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IFERROR(__xludf.DUMMYFUNCTION("IMPORTRANGE(""https://docs.google.com/spreadsheets/d/1SX6NBoVAgQJ6U1MVXOaj8PK2l7WJ3RER9xtqwdhxkhw/edit?usp=sharing"",""พระนครศรีอยุธยา!M496"")"),1800)</f>
        <v>1800</v>
      </c>
      <c r="O601" s="169">
        <f t="shared" ca="1" si="126"/>
        <v>8.2796688132474703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IFERROR(__xludf.DUMMYFUNCTION("IMPORTRANGE(""https://docs.google.com/spreadsheets/d/1SX6NBoVAgQJ6U1MVXOaj8PK2l7WJ3RER9xtqwdhxkhw/edit?usp=sharing"",""พระนครศรีอยุธยา!I506"")"),194)</f>
        <v>194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144.32989690721649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144.32989690721649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144.32989690721649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144.32989690721649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IFERROR(__xludf.DUMMYFUNCTION("IMPORTRANGE(""https://docs.google.com/spreadsheets/d/1SX6NBoVAgQJ6U1MVXOaj8PK2l7WJ3RER9xtqwdhxkhw/edit?usp=sharing"",""พระนครศรีอยุธยา!J523"")"),158829.13)</f>
        <v>158829.13</v>
      </c>
      <c r="K628" s="343">
        <f t="shared" ref="K628:K635" ca="1" si="129">IF(I628&gt;0,J628*100/I628,0)</f>
        <v>50.655516204798921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IFERROR(__xludf.DUMMYFUNCTION("IMPORTRANGE(""https://docs.google.com/spreadsheets/d/1SX6NBoVAgQJ6U1MVXOaj8PK2l7WJ3RER9xtqwdhxkhw/edit?usp=sharing"",""พระนครศรีอยุธยา!J524"")"),21)</f>
        <v>21</v>
      </c>
      <c r="K629" s="343">
        <f t="shared" ca="1" si="129"/>
        <v>47.727272727272727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IFERROR(__xludf.DUMMYFUNCTION("IMPORTRANGE(""https://docs.google.com/spreadsheets/d/1SX6NBoVAgQJ6U1MVXOaj8PK2l7WJ3RER9xtqwdhxkhw/edit?usp=sharing"",""พระนครศรีอยุธยา!J525"")"),2729125.01)</f>
        <v>2729125.01</v>
      </c>
      <c r="K630" s="343">
        <f t="shared" ca="1" si="129"/>
        <v>30.808373099695018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IFERROR(__xludf.DUMMYFUNCTION("IMPORTRANGE(""https://docs.google.com/spreadsheets/d/1SX6NBoVAgQJ6U1MVXOaj8PK2l7WJ3RER9xtqwdhxkhw/edit?usp=sharing"",""พระนครศรีอยุธยา!J526"")"),215)</f>
        <v>215</v>
      </c>
      <c r="K631" s="343">
        <f t="shared" ca="1" si="129"/>
        <v>80.827067669172934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IFERROR(__xludf.DUMMYFUNCTION("IMPORTRANGE(""https://docs.google.com/spreadsheets/d/1SX6NBoVAgQJ6U1MVXOaj8PK2l7WJ3RER9xtqwdhxkhw/edit?usp=sharing"",""พระนครศรีอยุธยา!J527"")"),659092.81)</f>
        <v>659092.81000000006</v>
      </c>
      <c r="K632" s="343">
        <f t="shared" ca="1" si="129"/>
        <v>43.360879842704414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IFERROR(__xludf.DUMMYFUNCTION("IMPORTRANGE(""https://docs.google.com/spreadsheets/d/1SX6NBoVAgQJ6U1MVXOaj8PK2l7WJ3RER9xtqwdhxkhw/edit?usp=sharing"",""พระนครศรีอยุธยา!J528"")"),1266)</f>
        <v>1266</v>
      </c>
      <c r="K633" s="343">
        <f t="shared" ca="1" si="129"/>
        <v>85.309973045822105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IFERROR(__xludf.DUMMYFUNCTION("IMPORTRANGE(""https://docs.google.com/spreadsheets/d/1SX6NBoVAgQJ6U1MVXOaj8PK2l7WJ3RER9xtqwdhxkhw/edit?usp=sharing"",""พระนครศรีอยุธยา!J529"")"),2500000)</f>
        <v>2500000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5">
        <f ca="1">IFERROR(__xludf.DUMMYFUNCTION("IMPORTRANGE(""https://docs.google.com/spreadsheets/d/1SX6NBoVAgQJ6U1MVXOaj8PK2l7WJ3RER9xtqwdhxkhw/edit?usp=sharing"",""พระนครศรีอยุธยา!J530"")"),52)</f>
        <v>52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20670</v>
      </c>
      <c r="O636" s="511">
        <f t="shared" ref="O636:O640" ca="1" si="130">+IF(L636&gt;0,N636*100/L636,0)</f>
        <v>34.844908968307486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20670</v>
      </c>
      <c r="O638" s="523">
        <f t="shared" ca="1" si="130"/>
        <v>34.844908968307486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20670</v>
      </c>
      <c r="O640" s="523">
        <f t="shared" ca="1" si="130"/>
        <v>34.844908968307486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20670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IFERROR(__xludf.DUMMYFUNCTION("IMPORTRANGE(""https://docs.google.com/spreadsheets/d/1SX6NBoVAgQJ6U1MVXOaj8PK2l7WJ3RER9xtqwdhxkhw/edit#gid=346597447"",""พระนครศรีอยุธยา!M543"")"),1480)</f>
        <v>1480</v>
      </c>
      <c r="O648" s="538">
        <f t="shared" ref="O648:O651" ca="1" si="132">IF(L648&gt;0,N648*100/L648,0)</f>
        <v>9.8404255319148941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IFERROR(__xludf.DUMMYFUNCTION("IMPORTRANGE(""https://docs.google.com/spreadsheets/d/1SX6NBoVAgQJ6U1MVXOaj8PK2l7WJ3RER9xtqwdhxkhw/edit#gid=346597447"",""พระนครศรีอยุธยา!M556"")"),1170)</f>
        <v>1170</v>
      </c>
      <c r="O661" s="538">
        <f ca="1">IF(L661&gt;0,N661*100/L661,0)</f>
        <v>14.625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IFERROR(__xludf.DUMMYFUNCTION("IMPORTRANGE(""https://docs.google.com/spreadsheets/d/1SX6NBoVAgQJ6U1MVXOaj8PK2l7WJ3RER9xtqwdhxkhw/edit#gid=346597447"",""พระนครศรีอยุธยา!M560"")"),2400)</f>
        <v>2400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IFERROR(__xludf.DUMMYFUNCTION("IMPORTRANGE(""https://docs.google.com/spreadsheets/d/1SX6NBoVAgQJ6U1MVXOaj8PK2l7WJ3RER9xtqwdhxkhw/edit#gid=346597447"",""พระนครศรีอยุธยา!M563"")"),2080)</f>
        <v>2080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IFERROR(__xludf.DUMMYFUNCTION("IMPORTRANGE(""https://docs.google.com/spreadsheets/d/1SX6NBoVAgQJ6U1MVXOaj8PK2l7WJ3RER9xtqwdhxkhw/edit#gid=346597447"",""พระนครศรีอยุธยา!M566"")"),13540)</f>
        <v>13540</v>
      </c>
      <c r="O671" s="538">
        <f ca="1">IF(L671&gt;0,N671*100/L671,0)</f>
        <v>51.287878787878789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4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3000396</v>
      </c>
      <c r="M8" s="23">
        <f t="shared" ca="1" si="0"/>
        <v>2264649</v>
      </c>
      <c r="N8" s="23">
        <f t="shared" ca="1" si="0"/>
        <v>2696420.65</v>
      </c>
      <c r="O8" s="22">
        <f t="shared" ref="O8:O16" ca="1" si="1">IF(L8&gt;0,N8*100/L8,0)</f>
        <v>89.868825648347752</v>
      </c>
      <c r="P8" s="22">
        <f t="shared" ref="P8:P16" ca="1" si="2">IF(M8&gt;0,N8*100/M8,0)</f>
        <v>119.06572055978653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3000396</v>
      </c>
      <c r="M10" s="30">
        <f t="shared" ca="1" si="4"/>
        <v>2264649</v>
      </c>
      <c r="N10" s="30">
        <f t="shared" ca="1" si="4"/>
        <v>2696420.65</v>
      </c>
      <c r="O10" s="29">
        <f t="shared" ca="1" si="1"/>
        <v>89.868825648347752</v>
      </c>
      <c r="P10" s="29">
        <f t="shared" ca="1" si="2"/>
        <v>119.06572055978653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2774396</v>
      </c>
      <c r="M12" s="38">
        <f t="shared" ca="1" si="6"/>
        <v>2038649</v>
      </c>
      <c r="N12" s="38">
        <f t="shared" ca="1" si="6"/>
        <v>2518420.65</v>
      </c>
      <c r="O12" s="38">
        <f t="shared" ca="1" si="1"/>
        <v>90.773654878395149</v>
      </c>
      <c r="P12" s="38">
        <f t="shared" ca="1" si="2"/>
        <v>123.53380351399383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1567124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1207272</v>
      </c>
      <c r="M14" s="38">
        <f t="shared" si="8"/>
        <v>0</v>
      </c>
      <c r="N14" s="38">
        <f t="shared" ca="1" si="8"/>
        <v>676714</v>
      </c>
      <c r="O14" s="38">
        <f t="shared" ca="1" si="1"/>
        <v>56.053151236838097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226000</v>
      </c>
      <c r="M16" s="38">
        <f t="shared" ca="1" si="10"/>
        <v>226000</v>
      </c>
      <c r="N16" s="38">
        <f t="shared" ca="1" si="10"/>
        <v>178000</v>
      </c>
      <c r="O16" s="49">
        <f t="shared" ca="1" si="1"/>
        <v>78.761061946902657</v>
      </c>
      <c r="P16" s="49">
        <f t="shared" ca="1" si="2"/>
        <v>78.761061946902657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2152649</v>
      </c>
      <c r="M18" s="23">
        <f t="shared" ca="1" si="11"/>
        <v>2264649</v>
      </c>
      <c r="N18" s="23">
        <f t="shared" ca="1" si="11"/>
        <v>2019706.65</v>
      </c>
      <c r="O18" s="22">
        <f t="shared" ref="O18:O20" ca="1" si="12">IF(L18&gt;0,N18*100/L18,0)</f>
        <v>93.824243989614658</v>
      </c>
      <c r="P18" s="22">
        <f t="shared" ref="P18:P26" ca="1" si="13">IF(M18&gt;0,N18*100/M18,0)</f>
        <v>89.184092104339342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2152649</v>
      </c>
      <c r="M20" s="30">
        <f t="shared" ca="1" si="15"/>
        <v>2264649</v>
      </c>
      <c r="N20" s="30">
        <f t="shared" ca="1" si="15"/>
        <v>2019706.65</v>
      </c>
      <c r="O20" s="29">
        <f t="shared" ca="1" si="12"/>
        <v>93.824243989614658</v>
      </c>
      <c r="P20" s="29">
        <f t="shared" ca="1" si="13"/>
        <v>89.184092104339342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1926649</v>
      </c>
      <c r="M22" s="41">
        <f t="shared" ca="1" si="18"/>
        <v>2038649</v>
      </c>
      <c r="N22" s="38">
        <f t="shared" ca="1" si="18"/>
        <v>1841706.65</v>
      </c>
      <c r="O22" s="38">
        <f t="shared" ca="1" si="17"/>
        <v>95.591187081819257</v>
      </c>
      <c r="P22" s="38">
        <f t="shared" ca="1" si="13"/>
        <v>90.339565565234622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1567124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359525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226000</v>
      </c>
      <c r="M26" s="49">
        <f t="shared" ca="1" si="22"/>
        <v>226000</v>
      </c>
      <c r="N26" s="49">
        <f t="shared" ca="1" si="22"/>
        <v>178000</v>
      </c>
      <c r="O26" s="49">
        <f t="shared" ca="1" si="17"/>
        <v>78.761061946902657</v>
      </c>
      <c r="P26" s="49">
        <f t="shared" ca="1" si="13"/>
        <v>78.761061946902657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847747</v>
      </c>
      <c r="M28" s="23">
        <f t="shared" si="23"/>
        <v>0</v>
      </c>
      <c r="N28" s="23">
        <f t="shared" ca="1" si="23"/>
        <v>676714</v>
      </c>
      <c r="O28" s="22">
        <f t="shared" ref="O28:O30" ca="1" si="24">IF(L28&gt;0,N28*100/L28,0)</f>
        <v>79.824994957221904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847747</v>
      </c>
      <c r="M30" s="30">
        <f t="shared" si="27"/>
        <v>0</v>
      </c>
      <c r="N30" s="30">
        <f t="shared" ca="1" si="27"/>
        <v>676714</v>
      </c>
      <c r="O30" s="29">
        <f t="shared" ca="1" si="24"/>
        <v>79.824994957221904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847747</v>
      </c>
      <c r="M32" s="38">
        <f t="shared" si="30"/>
        <v>0</v>
      </c>
      <c r="N32" s="38">
        <f t="shared" ca="1" si="30"/>
        <v>676714</v>
      </c>
      <c r="O32" s="38">
        <f t="shared" ca="1" si="29"/>
        <v>79.824994957221904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847747</v>
      </c>
      <c r="M34" s="38">
        <f t="shared" si="32"/>
        <v>0</v>
      </c>
      <c r="N34" s="38">
        <f t="shared" ca="1" si="32"/>
        <v>676714</v>
      </c>
      <c r="O34" s="38">
        <f t="shared" ca="1" si="29"/>
        <v>79.824994957221904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2152649</v>
      </c>
      <c r="M37" s="54">
        <f t="shared" ca="1" si="33"/>
        <v>2264649</v>
      </c>
      <c r="N37" s="54">
        <f t="shared" ca="1" si="33"/>
        <v>2019706.65</v>
      </c>
      <c r="O37" s="55">
        <f t="shared" ca="1" si="29"/>
        <v>93.824243989614658</v>
      </c>
      <c r="P37" s="55">
        <f t="shared" ca="1" si="25"/>
        <v>89.184092104339342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933100</v>
      </c>
      <c r="M41" s="78">
        <f t="shared" ca="1" si="34"/>
        <v>933100</v>
      </c>
      <c r="N41" s="78">
        <f t="shared" ca="1" si="34"/>
        <v>850743.83</v>
      </c>
      <c r="O41" s="77">
        <f t="shared" ref="O41:O43" ca="1" si="35">IF(L41&gt;0,N41*100/L41,0)</f>
        <v>91.173918122387747</v>
      </c>
      <c r="P41" s="77">
        <f t="shared" ref="P41:P43" ca="1" si="36">IF(M41&gt;0,N41*100/M41,0)</f>
        <v>91.173918122387747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933100</v>
      </c>
      <c r="M43" s="78">
        <f t="shared" ca="1" si="38"/>
        <v>933100</v>
      </c>
      <c r="N43" s="78">
        <f t="shared" ca="1" si="38"/>
        <v>850743.83</v>
      </c>
      <c r="O43" s="77">
        <f t="shared" ca="1" si="35"/>
        <v>91.173918122387747</v>
      </c>
      <c r="P43" s="77">
        <f t="shared" ca="1" si="36"/>
        <v>91.173918122387747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707100</v>
      </c>
      <c r="M45" s="49">
        <f ca="1">IFERROR(__xludf.DUMMYFUNCTION("IMPORTRANGE(""https://docs.google.com/spreadsheets/d/1Yj_ptqi66GCucihVvJfMjLAmec39IyEx_6qawtMGysU/edit?usp=sharing"",""สบก!Q71"")"),707100)</f>
        <v>707100</v>
      </c>
      <c r="N45" s="49">
        <f ca="1">IFERROR(__xludf.DUMMYFUNCTION("IMPORTRANGE(""https://docs.google.com/spreadsheets/d/1Yj_ptqi66GCucihVvJfMjLAmec39IyEx_6qawtMGysU/edit?usp=sharing"",""สบก!R71"")"),672743.83)</f>
        <v>672743.83</v>
      </c>
      <c r="O45" s="38">
        <f ca="1">IF(L45&gt;0,N45*100/L45,0)</f>
        <v>95.141257247914012</v>
      </c>
      <c r="P45" s="38">
        <f ca="1">IF(M45&gt;0,N45*100/M45,0)</f>
        <v>95.141257247914012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IFERROR(__xludf.DUMMYFUNCTION("IMPORTRANGE(""https://docs.google.com/spreadsheets/d/1Yj_ptqi66GCucihVvJfMjLAmec39IyEx_6qawtMGysU/edit?usp=sharing"",""สบก!M71"")"),707100)</f>
        <v>707100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IFERROR(__xludf.DUMMYFUNCTION("IMPORTRANGE(""https://docs.google.com/spreadsheets/d/1Yj_ptqi66GCucihVvJfMjLAmec39IyEx_6qawtMGysU/edit?usp=sharing"",""สบก!O71"")"),226000)</f>
        <v>226000</v>
      </c>
      <c r="M49" s="49">
        <f ca="1">L49</f>
        <v>226000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78.761061946902657</v>
      </c>
      <c r="P49" s="49">
        <f ca="1">IF(M49&gt;0,N49*100/M49,0)</f>
        <v>78.761061946902657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366224</v>
      </c>
      <c r="M53" s="121">
        <f t="shared" ca="1" si="39"/>
        <v>366224</v>
      </c>
      <c r="N53" s="121">
        <f t="shared" ca="1" si="39"/>
        <v>316724</v>
      </c>
      <c r="O53" s="120">
        <f t="shared" ref="O53:O55" ca="1" si="40">IF(L53&gt;0,N53*100/L53,0)</f>
        <v>86.483682118047966</v>
      </c>
      <c r="P53" s="120">
        <f t="shared" ref="P53:P55" ca="1" si="41">IF(M53&gt;0,N53*100/M53,0)</f>
        <v>86.483682118047966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366224</v>
      </c>
      <c r="M55" s="121">
        <f t="shared" ca="1" si="43"/>
        <v>366224</v>
      </c>
      <c r="N55" s="121">
        <f t="shared" ca="1" si="43"/>
        <v>316724</v>
      </c>
      <c r="O55" s="120">
        <f t="shared" ca="1" si="40"/>
        <v>86.483682118047966</v>
      </c>
      <c r="P55" s="120">
        <f t="shared" ca="1" si="41"/>
        <v>86.483682118047966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366224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IFERROR(__xludf.DUMMYFUNCTION("IMPORTRANGE(""https://docs.google.com/spreadsheets/d/1Yj_ptqi66GCucihVvJfMjLAmec39IyEx_6qawtMGysU/edit?usp=sharing"",""สบก!AA71"")"),316724)</f>
        <v>316724</v>
      </c>
      <c r="O57" s="38">
        <f ca="1">IF(L57&gt;0,N57*100/L57,0)</f>
        <v>86.483682118047966</v>
      </c>
      <c r="P57" s="38">
        <f ca="1">IF(M57&gt;0,N57*100/M57,0)</f>
        <v>86.483682118047966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IFERROR(__xludf.DUMMYFUNCTION("IMPORTRANGE(""https://docs.google.com/spreadsheets/d/1Yj_ptqi66GCucihVvJfMjLAmec39IyEx_6qawtMGysU/edit?usp=sharing"",""สบก!V71"")"),366224)</f>
        <v>366224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100000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100000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IFERROR(__xludf.DUMMYFUNCTION("IMPORTRANGE(""https://docs.google.com/spreadsheets/d/1Yj_ptqi66GCucihVvJfMjLAmec39IyEx_6qawtMGysU/edit?usp=sharing"",""สบก!AI71"")"),100000)</f>
        <v>100000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58000</v>
      </c>
      <c r="M140" s="152">
        <f t="shared" ca="1" si="64"/>
        <v>58000</v>
      </c>
      <c r="N140" s="152">
        <f t="shared" ca="1" si="64"/>
        <v>51191</v>
      </c>
      <c r="O140" s="151">
        <f t="shared" ref="O140:O142" ca="1" si="65">IF(L140&gt;0,N140*100/L140,0)</f>
        <v>88.260344827586209</v>
      </c>
      <c r="P140" s="151">
        <f t="shared" ref="P140:P142" ca="1" si="66">IF(M140&gt;0,N140*100/M140,0)</f>
        <v>88.260344827586209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58000</v>
      </c>
      <c r="M142" s="157">
        <f t="shared" ca="1" si="68"/>
        <v>58000</v>
      </c>
      <c r="N142" s="157">
        <f t="shared" ca="1" si="68"/>
        <v>51191</v>
      </c>
      <c r="O142" s="156">
        <f t="shared" ca="1" si="65"/>
        <v>88.260344827586209</v>
      </c>
      <c r="P142" s="156">
        <f t="shared" ca="1" si="66"/>
        <v>88.260344827586209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58000</v>
      </c>
      <c r="M144" s="168">
        <f ca="1">IFERROR(__xludf.DUMMYFUNCTION("IMPORTRANGE(""https://docs.google.com/spreadsheets/d/1Yj_ptqi66GCucihVvJfMjLAmec39IyEx_6qawtMGysU/edit?usp=sharing"",""สบก!BJ71"")"),58000)</f>
        <v>58000</v>
      </c>
      <c r="N144" s="169">
        <f ca="1">IFERROR(__xludf.DUMMYFUNCTION("IMPORTRANGE(""https://docs.google.com/spreadsheets/d/1Yj_ptqi66GCucihVvJfMjLAmec39IyEx_6qawtMGysU/edit?usp=sharing"",""สบก!BK71"")"),51191)</f>
        <v>51191</v>
      </c>
      <c r="O144" s="169">
        <f ca="1">IF(L144&gt;0,N144*100/L144,0)</f>
        <v>88.260344827586209</v>
      </c>
      <c r="P144" s="169">
        <f ca="1">IF(M144&gt;0,N144*100/M144,0)</f>
        <v>88.260344827586209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IFERROR(__xludf.DUMMYFUNCTION("IMPORTRANGE(""https://docs.google.com/spreadsheets/d/1Yj_ptqi66GCucihVvJfMjLAmec39IyEx_6qawtMGysU/edit?usp=sharing"",""สบก!BG71"")"),58000)</f>
        <v>58000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IFERROR(__xludf.DUMMYFUNCTION("IMPORTRANGE(""https://docs.google.com/spreadsheets/d/1SX6NBoVAgQJ6U1MVXOaj8PK2l7WJ3RER9xtqwdhxkhw/edit?usp=sharing"",""เพชรบุรี!J84"")"),169)</f>
        <v>169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IFERROR(__xludf.DUMMYFUNCTION("IMPORTRANGE(""https://docs.google.com/spreadsheets/d/1SX6NBoVAgQJ6U1MVXOaj8PK2l7WJ3RER9xtqwdhxkhw/edit?usp=sharing"",""เพชรบุรี!J85"")"),169)</f>
        <v>169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33125</v>
      </c>
      <c r="N220" s="152">
        <f t="shared" ca="1" si="72"/>
        <v>33445</v>
      </c>
      <c r="O220" s="151">
        <f t="shared" ref="O220:O222" ca="1" si="73">IF(L220&gt;0,N220*100/L220,0)</f>
        <v>158.31952662721895</v>
      </c>
      <c r="P220" s="151">
        <f t="shared" ref="P220:P222" ca="1" si="74">IF(M220&gt;0,N220*100/M220,0)</f>
        <v>100.96603773584906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33125</v>
      </c>
      <c r="N222" s="157">
        <f t="shared" ca="1" si="76"/>
        <v>33445</v>
      </c>
      <c r="O222" s="156">
        <f t="shared" ca="1" si="73"/>
        <v>158.31952662721895</v>
      </c>
      <c r="P222" s="156">
        <f t="shared" ca="1" si="74"/>
        <v>100.96603773584906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IFERROR(__xludf.DUMMYFUNCTION("IMPORTRANGE(""https://docs.google.com/spreadsheets/d/1Yj_ptqi66GCucihVvJfMjLAmec39IyEx_6qawtMGysU/edit?usp=sharing"",""สบก!BS71"")"),33125)</f>
        <v>33125</v>
      </c>
      <c r="N224" s="169">
        <f ca="1">IFERROR(__xludf.DUMMYFUNCTION("IMPORTRANGE(""https://docs.google.com/spreadsheets/d/1Yj_ptqi66GCucihVvJfMjLAmec39IyEx_6qawtMGysU/edit?usp=sharing"",""สบก!BT71"")"),33445)</f>
        <v>33445</v>
      </c>
      <c r="O224" s="169">
        <f ca="1">IF(L224&gt;0,N224*100/L224,0)</f>
        <v>158.31952662721895</v>
      </c>
      <c r="P224" s="169">
        <f ca="1">IF(M224&gt;0,N224*100/M224,0)</f>
        <v>100.96603773584906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IFERROR(__xludf.DUMMYFUNCTION("IMPORTRANGE(""https://docs.google.com/spreadsheets/d/1SX6NBoVAgQJ6U1MVXOaj8PK2l7WJ3RER9xtqwdhxkhw/edit?usp=sharing"",""เพชรบุรี!J228"")"),13)</f>
        <v>13</v>
      </c>
      <c r="K328" s="318">
        <f ca="1">IF(I328&gt;0,J328*100/I328,0)</f>
        <v>39.393939393939391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774200</v>
      </c>
      <c r="M329" s="152">
        <f t="shared" ca="1" si="98"/>
        <v>774200</v>
      </c>
      <c r="N329" s="152">
        <f t="shared" ca="1" si="98"/>
        <v>767602.82</v>
      </c>
      <c r="O329" s="151">
        <f t="shared" ref="O329:O331" ca="1" si="99">IF(L329&gt;0,N329*100/L329,0)</f>
        <v>99.14787135107207</v>
      </c>
      <c r="P329" s="151">
        <f t="shared" ref="P329:P331" ca="1" si="100">IF(M329&gt;0,N329*100/M329,0)</f>
        <v>99.14787135107207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774200</v>
      </c>
      <c r="M331" s="157">
        <f t="shared" ca="1" si="102"/>
        <v>774200</v>
      </c>
      <c r="N331" s="157">
        <f t="shared" ca="1" si="102"/>
        <v>767602.82</v>
      </c>
      <c r="O331" s="156">
        <f t="shared" ca="1" si="99"/>
        <v>99.14787135107207</v>
      </c>
      <c r="P331" s="156">
        <f t="shared" ca="1" si="100"/>
        <v>99.14787135107207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774200</v>
      </c>
      <c r="M333" s="168">
        <f ca="1">IFERROR(__xludf.DUMMYFUNCTION("IMPORTRANGE(""https://docs.google.com/spreadsheets/d/1Yj_ptqi66GCucihVvJfMjLAmec39IyEx_6qawtMGysU/edit?usp=sharing"",""สบก!DL71"")"),774200)</f>
        <v>774200</v>
      </c>
      <c r="N333" s="169">
        <f ca="1">IFERROR(__xludf.DUMMYFUNCTION("IMPORTRANGE(""https://docs.google.com/spreadsheets/d/1Yj_ptqi66GCucihVvJfMjLAmec39IyEx_6qawtMGysU/edit?usp=sharing"",""สบก!DM71"")"),767602.82)</f>
        <v>767602.82</v>
      </c>
      <c r="O333" s="169">
        <f ca="1">IF(L333&gt;0,N333*100/L333,0)</f>
        <v>99.14787135107207</v>
      </c>
      <c r="P333" s="169">
        <f ca="1">IF(M333&gt;0,N333*100/M333,0)</f>
        <v>99.14787135107207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IFERROR(__xludf.DUMMYFUNCTION("IMPORTRANGE(""https://docs.google.com/spreadsheets/d/1Yj_ptqi66GCucihVvJfMjLAmec39IyEx_6qawtMGysU/edit?usp=sharing"",""สบก!DI71"")"),280400)</f>
        <v>280400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IFERROR(__xludf.DUMMYFUNCTION("IMPORTRANGE(""https://docs.google.com/spreadsheets/d/1SX6NBoVAgQJ6U1MVXOaj8PK2l7WJ3RER9xtqwdhxkhw/edit?usp=sharing"",""เพชรบุรี!J236"")"),16)</f>
        <v>16</v>
      </c>
      <c r="K341" s="343">
        <f t="shared" ca="1" si="103"/>
        <v>48.484848484848484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IFERROR(__xludf.DUMMYFUNCTION("IMPORTRANGE(""https://docs.google.com/spreadsheets/d/1SX6NBoVAgQJ6U1MVXOaj8PK2l7WJ3RER9xtqwdhxkhw/edit?usp=sharing"",""เพชรบุรี!J237"")"),183.6)</f>
        <v>183.6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IFERROR(__xludf.DUMMYFUNCTION("IMPORTRANGE(""https://docs.google.com/spreadsheets/d/1SX6NBoVAgQJ6U1MVXOaj8PK2l7WJ3RER9xtqwdhxkhw/edit?usp=sharing"",""เพชรบุรี!J240"")"),13)</f>
        <v>13</v>
      </c>
      <c r="K345" s="343">
        <f t="shared" ca="1" si="103"/>
        <v>39.393939393939391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IFERROR(__xludf.DUMMYFUNCTION("IMPORTRANGE(""https://docs.google.com/spreadsheets/d/1SX6NBoVAgQJ6U1MVXOaj8PK2l7WJ3RER9xtqwdhxkhw/edit?usp=sharing"",""เพชรบุรี!J241"")"),152.12)</f>
        <v>152.12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IFERROR(__xludf.DUMMYFUNCTION("IMPORTRANGE(""https://docs.google.com/spreadsheets/d/1SX6NBoVAgQJ6U1MVXOaj8PK2l7WJ3RER9xtqwdhxkhw/edit?usp=sharing"",""เพชรบุรี!L242"")"),847747)</f>
        <v>847747</v>
      </c>
      <c r="M347" s="358"/>
      <c r="N347" s="358">
        <f ca="1">IFERROR(__xludf.DUMMYFUNCTION("IMPORTRANGE(""https://docs.google.com/spreadsheets/d/1SX6NBoVAgQJ6U1MVXOaj8PK2l7WJ3RER9xtqwdhxkhw/edit?usp=sharing"",""เพชรบุรี!M242"")"),676714)</f>
        <v>676714</v>
      </c>
      <c r="O347" s="358">
        <f ca="1">+IF(L347&gt;0,N347*100/L347,0)</f>
        <v>79.824994957221904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IFERROR(__xludf.DUMMYFUNCTION("IMPORTRANGE(""https://docs.google.com/spreadsheets/d/1SX6NBoVAgQJ6U1MVXOaj8PK2l7WJ3RER9xtqwdhxkhw/edit?usp=sharing"",""เพชรบุรี!M275"")"),201390)</f>
        <v>201390</v>
      </c>
      <c r="O380" s="373">
        <f ca="1">+IF(L380&gt;0,N380*100/L380,0)</f>
        <v>97.027365581036804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IFERROR(__xludf.DUMMYFUNCTION("IMPORTRANGE(""https://docs.google.com/spreadsheets/d/1SX6NBoVAgQJ6U1MVXOaj8PK2l7WJ3RER9xtqwdhxkhw/edit?usp=sharing"",""เพชรบุรี!M278"")"),201390)</f>
        <v>201390</v>
      </c>
      <c r="O383" s="165">
        <f t="shared" ca="1" si="109"/>
        <v>97.027365581036804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IFERROR(__xludf.DUMMYFUNCTION("IMPORTRANGE(""https://docs.google.com/spreadsheets/d/1SX6NBoVAgQJ6U1MVXOaj8PK2l7WJ3RER9xtqwdhxkhw/edit?usp=sharing"",""เพชรบุรี!M280"")"),201390)</f>
        <v>201390</v>
      </c>
      <c r="O385" s="169">
        <f t="shared" ca="1" si="109"/>
        <v>97.027365581036804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IFERROR(__xludf.DUMMYFUNCTION("IMPORTRANGE(""https://docs.google.com/spreadsheets/d/1SX6NBoVAgQJ6U1MVXOaj8PK2l7WJ3RER9xtqwdhxkhw/edit?usp=sharing"",""เพชรบุรี!M284"")"),18920)</f>
        <v>18920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IFERROR(__xludf.DUMMYFUNCTION("IMPORTRANGE(""https://docs.google.com/spreadsheets/d/1SX6NBoVAgQJ6U1MVXOaj8PK2l7WJ3RER9xtqwdhxkhw/edit?usp=sharing"",""เพชรบุรี!M296"")"),150427)</f>
        <v>150427</v>
      </c>
      <c r="O401" s="373">
        <f ca="1">+IF(L401&gt;0,N401*100/L401,0)</f>
        <v>72.670048309178739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IFERROR(__xludf.DUMMYFUNCTION("IMPORTRANGE(""https://docs.google.com/spreadsheets/d/1SX6NBoVAgQJ6U1MVXOaj8PK2l7WJ3RER9xtqwdhxkhw/edit?usp=sharing"",""เพชรบุรี!M299"")"),150427)</f>
        <v>150427</v>
      </c>
      <c r="O404" s="169">
        <f t="shared" ca="1" si="112"/>
        <v>72.670048309178739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IFERROR(__xludf.DUMMYFUNCTION("IMPORTRANGE(""https://docs.google.com/spreadsheets/d/1SX6NBoVAgQJ6U1MVXOaj8PK2l7WJ3RER9xtqwdhxkhw/edit?usp=sharing"",""เพชรบุรี!M301"")"),150427)</f>
        <v>150427</v>
      </c>
      <c r="O406" s="169">
        <f t="shared" ca="1" si="112"/>
        <v>72.670048309178739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IFERROR(__xludf.DUMMYFUNCTION("IMPORTRANGE(""https://docs.google.com/spreadsheets/d/1SX6NBoVAgQJ6U1MVXOaj8PK2l7WJ3RER9xtqwdhxkhw/edit?usp=sharing"",""เพชรบุรี!M305"")"),5320)</f>
        <v>5320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IFERROR(__xludf.DUMMYFUNCTION("IMPORTRANGE(""https://docs.google.com/spreadsheets/d/1SX6NBoVAgQJ6U1MVXOaj8PK2l7WJ3RER9xtqwdhxkhw/edit?usp=sharing"",""เพชรบุรี!M330"")"),127249)</f>
        <v>127249</v>
      </c>
      <c r="O435" s="412">
        <f t="shared" ref="O435:O439" ca="1" si="114">+IF(L435&gt;0,N435*100/L435,0)</f>
        <v>76.471754807692307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IFERROR(__xludf.DUMMYFUNCTION("IMPORTRANGE(""https://docs.google.com/spreadsheets/d/1SX6NBoVAgQJ6U1MVXOaj8PK2l7WJ3RER9xtqwdhxkhw/edit?usp=sharing"",""เพชรบุรี!M332"")"),127249)</f>
        <v>127249</v>
      </c>
      <c r="O437" s="169">
        <f t="shared" ca="1" si="114"/>
        <v>76.471754807692307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IFERROR(__xludf.DUMMYFUNCTION("IMPORTRANGE(""https://docs.google.com/spreadsheets/d/1SX6NBoVAgQJ6U1MVXOaj8PK2l7WJ3RER9xtqwdhxkhw/edit?usp=sharing"",""เพชรบุรี!M334"")"),127249)</f>
        <v>127249</v>
      </c>
      <c r="O439" s="169">
        <f t="shared" ca="1" si="114"/>
        <v>76.471754807692307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IFERROR(__xludf.DUMMYFUNCTION("IMPORTRANGE(""https://docs.google.com/spreadsheets/d/1SX6NBoVAgQJ6U1MVXOaj8PK2l7WJ3RER9xtqwdhxkhw/edit?usp=sharing"",""เพชรบุรี!M335"")"),71200)</f>
        <v>71200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IFERROR(__xludf.DUMMYFUNCTION("IMPORTRANGE(""https://docs.google.com/spreadsheets/d/1SX6NBoVAgQJ6U1MVXOaj8PK2l7WJ3RER9xtqwdhxkhw/edit?usp=sharing"",""เพชรบุรี!M338"")"),56049)</f>
        <v>56049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IFERROR(__xludf.DUMMYFUNCTION("IMPORTRANGE(""https://docs.google.com/spreadsheets/d/1SX6NBoVAgQJ6U1MVXOaj8PK2l7WJ3RER9xtqwdhxkhw/edit?usp=sharing"",""เพชรบุรี!J350"")"),2359)</f>
        <v>2359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IFERROR(__xludf.DUMMYFUNCTION("IMPORTRANGE(""https://docs.google.com/spreadsheets/d/1SX6NBoVAgQJ6U1MVXOaj8PK2l7WJ3RER9xtqwdhxkhw/edit?usp=sharing"",""เพชรบุรี!M350"")"),61630)</f>
        <v>61630</v>
      </c>
      <c r="O455" s="373">
        <f t="shared" ref="O455:O459" ca="1" si="116">+IF(L455&gt;0,N455*100/L455,0)</f>
        <v>56.934603268450857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IFERROR(__xludf.DUMMYFUNCTION("IMPORTRANGE(""https://docs.google.com/spreadsheets/d/1SX6NBoVAgQJ6U1MVXOaj8PK2l7WJ3RER9xtqwdhxkhw/edit?usp=sharing"",""เพชรบุรี!M352"")"),61630)</f>
        <v>61630</v>
      </c>
      <c r="O457" s="169">
        <f t="shared" ca="1" si="116"/>
        <v>56.934603268450857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IFERROR(__xludf.DUMMYFUNCTION("IMPORTRANGE(""https://docs.google.com/spreadsheets/d/1SX6NBoVAgQJ6U1MVXOaj8PK2l7WJ3RER9xtqwdhxkhw/edit?usp=sharing"",""เพชรบุรี!M354"")"),61630)</f>
        <v>61630</v>
      </c>
      <c r="O459" s="169">
        <f t="shared" ca="1" si="116"/>
        <v>56.934603268450857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IFERROR(__xludf.DUMMYFUNCTION("IMPORTRANGE(""https://docs.google.com/spreadsheets/d/1SX6NBoVAgQJ6U1MVXOaj8PK2l7WJ3RER9xtqwdhxkhw/edit?usp=sharing"",""เพชรบุรี!M358"")"),61630)</f>
        <v>61630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IFERROR(__xludf.DUMMYFUNCTION("IMPORTRANGE(""https://docs.google.com/spreadsheets/d/1SX6NBoVAgQJ6U1MVXOaj8PK2l7WJ3RER9xtqwdhxkhw/edit?usp=sharing"",""เพชรบุรี!J359"")"),2359)</f>
        <v>2359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IFERROR(__xludf.DUMMYFUNCTION("IMPORTRANGE(""https://docs.google.com/spreadsheets/d/1SX6NBoVAgQJ6U1MVXOaj8PK2l7WJ3RER9xtqwdhxkhw/edit?usp=sharing"",""เพชรบุรี!J376"")"),2359)</f>
        <v>2359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IFERROR(__xludf.DUMMYFUNCTION("IMPORTRANGE(""https://docs.google.com/spreadsheets/d/1SX6NBoVAgQJ6U1MVXOaj8PK2l7WJ3RER9xtqwdhxkhw/edit?usp=sharing"",""เพชรบุรี!J377"")"),311)</f>
        <v>311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IFERROR(__xludf.DUMMYFUNCTION("IMPORTRANGE(""https://docs.google.com/spreadsheets/d/1SX6NBoVAgQJ6U1MVXOaj8PK2l7WJ3RER9xtqwdhxkhw/edit?usp=sharing"",""เพชรบุรี!J378"")"),2149)</f>
        <v>2149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IFERROR(__xludf.DUMMYFUNCTION("IMPORTRANGE(""https://docs.google.com/spreadsheets/d/1SX6NBoVAgQJ6U1MVXOaj8PK2l7WJ3RER9xtqwdhxkhw/edit?usp=sharing"",""เพชรบุรี!J379"")"),286)</f>
        <v>286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IFERROR(__xludf.DUMMYFUNCTION("IMPORTRANGE(""https://docs.google.com/spreadsheets/d/1SX6NBoVAgQJ6U1MVXOaj8PK2l7WJ3RER9xtqwdhxkhw/edit?usp=sharing"",""เพชรบุรี!J388"")"),189)</f>
        <v>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IFERROR(__xludf.DUMMYFUNCTION("IMPORTRANGE(""https://docs.google.com/spreadsheets/d/1SX6NBoVAgQJ6U1MVXOaj8PK2l7WJ3RER9xtqwdhxkhw/edit?usp=sharing"",""เพชรบุรี!J389"")"),21)</f>
        <v>21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IFERROR(__xludf.DUMMYFUNCTION("IMPORTRANGE(""https://docs.google.com/spreadsheets/d/1SX6NBoVAgQJ6U1MVXOaj8PK2l7WJ3RER9xtqwdhxkhw/edit?usp=sharing"",""เพชรบุรี!J392"")"),534)</f>
        <v>534</v>
      </c>
      <c r="K497" s="444">
        <f t="shared" ca="1" si="117"/>
        <v>100.18761726078799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IFERROR(__xludf.DUMMYFUNCTION("IMPORTRANGE(""https://docs.google.com/spreadsheets/d/1SX6NBoVAgQJ6U1MVXOaj8PK2l7WJ3RER9xtqwdhxkhw/edit?usp=sharing"",""เพชรบุรี!J393"")"),534)</f>
        <v>534</v>
      </c>
      <c r="K498" s="202">
        <f t="shared" ca="1" si="117"/>
        <v>100.18761726078799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IFERROR(__xludf.DUMMYFUNCTION("IMPORTRANGE(""https://docs.google.com/spreadsheets/d/1SX6NBoVAgQJ6U1MVXOaj8PK2l7WJ3RER9xtqwdhxkhw/edit?usp=sharing"",""เพชรบุรี!J394"")"),136)</f>
        <v>136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IFERROR(__xludf.DUMMYFUNCTION("IMPORTRANGE(""https://docs.google.com/spreadsheets/d/1SX6NBoVAgQJ6U1MVXOaj8PK2l7WJ3RER9xtqwdhxkhw/edit?usp=sharing"",""เพชรบุรี!J395"")"),29)</f>
        <v>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IFERROR(__xludf.DUMMYFUNCTION("IMPORTRANGE(""https://docs.google.com/spreadsheets/d/1SX6NBoVAgQJ6U1MVXOaj8PK2l7WJ3RER9xtqwdhxkhw/edit?usp=sharing"",""เพชรบุรี!J397"")"),1)</f>
        <v>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IFERROR(__xludf.DUMMYFUNCTION("IMPORTRANGE(""https://docs.google.com/spreadsheets/d/1SX6NBoVAgQJ6U1MVXOaj8PK2l7WJ3RER9xtqwdhxkhw/edit?usp=sharing"",""เพชรบุรี!J399"")"),28)</f>
        <v>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IFERROR(__xludf.DUMMYFUNCTION("IMPORTRANGE(""https://docs.google.com/spreadsheets/d/1SX6NBoVAgQJ6U1MVXOaj8PK2l7WJ3RER9xtqwdhxkhw/edit?usp=sharing"",""เพชรบุรี!J400"")"),31)</f>
        <v>31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IFERROR(__xludf.DUMMYFUNCTION("IMPORTRANGE(""https://docs.google.com/spreadsheets/d/1SX6NBoVAgQJ6U1MVXOaj8PK2l7WJ3RER9xtqwdhxkhw/edit?usp=sharing"",""เพชรบุรี!J409"")"),505)</f>
        <v>505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IFERROR(__xludf.DUMMYFUNCTION("IMPORTRANGE(""https://docs.google.com/spreadsheets/d/1SX6NBoVAgQJ6U1MVXOaj8PK2l7WJ3RER9xtqwdhxkhw/edit?usp=sharing"",""เพชรบุรี!J410"")"),104)</f>
        <v>104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IFERROR(__xludf.DUMMYFUNCTION("IMPORTRANGE(""https://docs.google.com/spreadsheets/d/1SX6NBoVAgQJ6U1MVXOaj8PK2l7WJ3RER9xtqwdhxkhw/edit?usp=sharing"",""เพชรบุรี!M428"")"),21805)</f>
        <v>21805</v>
      </c>
      <c r="O533" s="412">
        <f t="shared" ref="O533:O537" ca="1" si="118">+IF(L533&gt;0,N533*100/L533,0)</f>
        <v>63.497379149679674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IFERROR(__xludf.DUMMYFUNCTION("IMPORTRANGE(""https://docs.google.com/spreadsheets/d/1SX6NBoVAgQJ6U1MVXOaj8PK2l7WJ3RER9xtqwdhxkhw/edit?usp=sharing"",""เพชรบุรี!M430"")"),21805)</f>
        <v>21805</v>
      </c>
      <c r="O535" s="169">
        <f t="shared" ca="1" si="118"/>
        <v>63.497379149679674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IFERROR(__xludf.DUMMYFUNCTION("IMPORTRANGE(""https://docs.google.com/spreadsheets/d/1SX6NBoVAgQJ6U1MVXOaj8PK2l7WJ3RER9xtqwdhxkhw/edit?usp=sharing"",""เพชรบุรี!M432"")"),21805)</f>
        <v>21805</v>
      </c>
      <c r="O537" s="169">
        <f t="shared" ca="1" si="118"/>
        <v>63.497379149679674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IFERROR(__xludf.DUMMYFUNCTION("IMPORTRANGE(""https://docs.google.com/spreadsheets/d/1SX6NBoVAgQJ6U1MVXOaj8PK2l7WJ3RER9xtqwdhxkhw/edit?usp=sharing"",""เพชรบุรี!M433"")"),21805)</f>
        <v>21805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IFERROR(__xludf.DUMMYFUNCTION("IMPORTRANGE(""https://docs.google.com/spreadsheets/d/1SX6NBoVAgQJ6U1MVXOaj8PK2l7WJ3RER9xtqwdhxkhw/edit?usp=sharing"",""เพชรบุรี!J459"")"),668)</f>
        <v>668</v>
      </c>
      <c r="K564" s="372">
        <f ca="1">IF(I564&gt;0,J564*100/I564,0)</f>
        <v>445.33333333333331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IFERROR(__xludf.DUMMYFUNCTION("IMPORTRANGE(""https://docs.google.com/spreadsheets/d/1SX6NBoVAgQJ6U1MVXOaj8PK2l7WJ3RER9xtqwdhxkhw/edit?usp=sharing"",""เพชรบุรี!M459"")"),113263)</f>
        <v>113263</v>
      </c>
      <c r="O564" s="373">
        <f t="shared" ref="O564:O568" ca="1" si="122">+IF(L564&gt;0,N564*100/L564,0)</f>
        <v>92.53513071895425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IFERROR(__xludf.DUMMYFUNCTION("IMPORTRANGE(""https://docs.google.com/spreadsheets/d/1SX6NBoVAgQJ6U1MVXOaj8PK2l7WJ3RER9xtqwdhxkhw/edit?usp=sharing"",""เพชรบุรี!M461"")"),113263)</f>
        <v>113263</v>
      </c>
      <c r="O566" s="169">
        <f t="shared" ca="1" si="122"/>
        <v>92.53513071895425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IFERROR(__xludf.DUMMYFUNCTION("IMPORTRANGE(""https://docs.google.com/spreadsheets/d/1SX6NBoVAgQJ6U1MVXOaj8PK2l7WJ3RER9xtqwdhxkhw/edit?usp=sharing"",""เพชรบุรี!M463"")"),113263)</f>
        <v>113263</v>
      </c>
      <c r="O568" s="169">
        <f t="shared" ca="1" si="122"/>
        <v>92.53513071895425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IFERROR(__xludf.DUMMYFUNCTION("IMPORTRANGE(""https://docs.google.com/spreadsheets/d/1SX6NBoVAgQJ6U1MVXOaj8PK2l7WJ3RER9xtqwdhxkhw/edit?usp=sharing"",""เพชรบุรี!M467"")"),14630)</f>
        <v>14630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IFERROR(__xludf.DUMMYFUNCTION("IMPORTRANGE(""https://docs.google.com/spreadsheets/d/1SX6NBoVAgQJ6U1MVXOaj8PK2l7WJ3RER9xtqwdhxkhw/edit?usp=sharing"",""เพชรบุรี!J468"")"),668)</f>
        <v>668</v>
      </c>
      <c r="K573" s="202">
        <f ca="1">IF(I573&gt;0,J573*100/I573,0)</f>
        <v>445.33333333333331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IFERROR(__xludf.DUMMYFUNCTION("IMPORTRANGE(""https://docs.google.com/spreadsheets/d/1SX6NBoVAgQJ6U1MVXOaj8PK2l7WJ3RER9xtqwdhxkhw/edit?usp=sharing"",""เพชรบุรี!J471"")"),115)</f>
        <v>115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IFERROR(__xludf.DUMMYFUNCTION("IMPORTRANGE(""https://docs.google.com/spreadsheets/d/1SX6NBoVAgQJ6U1MVXOaj8PK2l7WJ3RER9xtqwdhxkhw/edit?usp=sharing"",""เพชรบุรี!J472"")"),553)</f>
        <v>553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52.777777777777779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52.777777777777779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52.777777777777779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IFERROR(__xludf.DUMMYFUNCTION("IMPORTRANGE(""https://docs.google.com/spreadsheets/d/1SX6NBoVAgQJ6U1MVXOaj8PK2l7WJ3RER9xtqwdhxkhw/edit?usp=sharing"",""เพชรบุรี!J523"")"),1059608.08)</f>
        <v>1059608.08</v>
      </c>
      <c r="K628" s="343">
        <f t="shared" ref="K628:K635" ca="1" si="129">IF(I628&gt;0,J628*100/I628,0)</f>
        <v>92.237730962853334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IFERROR(__xludf.DUMMYFUNCTION("IMPORTRANGE(""https://docs.google.com/spreadsheets/d/1SX6NBoVAgQJ6U1MVXOaj8PK2l7WJ3RER9xtqwdhxkhw/edit?usp=sharing"",""เพชรบุรี!J524"")"),79)</f>
        <v>79</v>
      </c>
      <c r="K629" s="343">
        <f t="shared" ca="1" si="129"/>
        <v>91.860465116279073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IFERROR(__xludf.DUMMYFUNCTION("IMPORTRANGE(""https://docs.google.com/spreadsheets/d/1SX6NBoVAgQJ6U1MVXOaj8PK2l7WJ3RER9xtqwdhxkhw/edit?usp=sharing"",""เพชรบุรี!J525"")"),348169.11)</f>
        <v>348169.11</v>
      </c>
      <c r="K630" s="343">
        <f t="shared" ca="1" si="129"/>
        <v>71.588323545917703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IFERROR(__xludf.DUMMYFUNCTION("IMPORTRANGE(""https://docs.google.com/spreadsheets/d/1SX6NBoVAgQJ6U1MVXOaj8PK2l7WJ3RER9xtqwdhxkhw/edit?usp=sharing"",""เพชรบุรี!J526"")"),21)</f>
        <v>21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IFERROR(__xludf.DUMMYFUNCTION("IMPORTRANGE(""https://docs.google.com/spreadsheets/d/1SX6NBoVAgQJ6U1MVXOaj8PK2l7WJ3RER9xtqwdhxkhw/edit?usp=sharing"",""เพชรบุรี!J527"")"),281581.8)</f>
        <v>281581.8</v>
      </c>
      <c r="K632" s="343">
        <f t="shared" ca="1" si="129"/>
        <v>25169.322905027933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IFERROR(__xludf.DUMMYFUNCTION("IMPORTRANGE(""https://docs.google.com/spreadsheets/d/1SX6NBoVAgQJ6U1MVXOaj8PK2l7WJ3RER9xtqwdhxkhw/edit?usp=sharing"",""เพชรบุรี!J528"")"),24)</f>
        <v>24</v>
      </c>
      <c r="K633" s="343">
        <f t="shared" ca="1" si="129"/>
        <v>2400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3215389</v>
      </c>
      <c r="M8" s="23">
        <f t="shared" ca="1" si="0"/>
        <v>2148790</v>
      </c>
      <c r="N8" s="23">
        <f t="shared" ca="1" si="0"/>
        <v>2677426.06</v>
      </c>
      <c r="O8" s="22">
        <f t="shared" ref="O8:O16" ca="1" si="1">IF(L8&gt;0,N8*100/L8,0)</f>
        <v>83.269117982303229</v>
      </c>
      <c r="P8" s="22">
        <f t="shared" ref="P8:P16" ca="1" si="2">IF(M8&gt;0,N8*100/M8,0)</f>
        <v>124.60156925525528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3215389</v>
      </c>
      <c r="M10" s="30">
        <f t="shared" ca="1" si="4"/>
        <v>2148790</v>
      </c>
      <c r="N10" s="30">
        <f t="shared" ca="1" si="4"/>
        <v>2677426.06</v>
      </c>
      <c r="O10" s="29">
        <f t="shared" ca="1" si="1"/>
        <v>83.269117982303229</v>
      </c>
      <c r="P10" s="29">
        <f t="shared" ca="1" si="2"/>
        <v>124.60156925525528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3068389</v>
      </c>
      <c r="M12" s="38">
        <f t="shared" ca="1" si="6"/>
        <v>2001790</v>
      </c>
      <c r="N12" s="38">
        <f t="shared" ca="1" si="6"/>
        <v>2530426.06</v>
      </c>
      <c r="O12" s="38">
        <f t="shared" ca="1" si="1"/>
        <v>82.467576959766177</v>
      </c>
      <c r="P12" s="38">
        <f t="shared" ca="1" si="2"/>
        <v>126.40816768991752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1301905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1766484</v>
      </c>
      <c r="M14" s="38">
        <f t="shared" si="8"/>
        <v>0</v>
      </c>
      <c r="N14" s="38">
        <f t="shared" ca="1" si="8"/>
        <v>788503</v>
      </c>
      <c r="O14" s="38">
        <f t="shared" ca="1" si="1"/>
        <v>44.636860565960404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2110290</v>
      </c>
      <c r="M18" s="23">
        <f t="shared" ca="1" si="11"/>
        <v>2148790</v>
      </c>
      <c r="N18" s="23">
        <f t="shared" ca="1" si="11"/>
        <v>1888923.06</v>
      </c>
      <c r="O18" s="22">
        <f t="shared" ref="O18:O20" ca="1" si="12">IF(L18&gt;0,N18*100/L18,0)</f>
        <v>89.510117566779925</v>
      </c>
      <c r="P18" s="22">
        <f t="shared" ref="P18:P26" ca="1" si="13">IF(M18&gt;0,N18*100/M18,0)</f>
        <v>87.906359392960695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2110290</v>
      </c>
      <c r="M20" s="30">
        <f t="shared" ca="1" si="15"/>
        <v>2148790</v>
      </c>
      <c r="N20" s="30">
        <f t="shared" ca="1" si="15"/>
        <v>1888923.06</v>
      </c>
      <c r="O20" s="29">
        <f t="shared" ca="1" si="12"/>
        <v>89.510117566779925</v>
      </c>
      <c r="P20" s="29">
        <f t="shared" ca="1" si="13"/>
        <v>87.906359392960695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1963290</v>
      </c>
      <c r="M22" s="41">
        <f t="shared" ca="1" si="18"/>
        <v>2001790</v>
      </c>
      <c r="N22" s="38">
        <f t="shared" ca="1" si="18"/>
        <v>1741923.06</v>
      </c>
      <c r="O22" s="38">
        <f t="shared" ca="1" si="17"/>
        <v>88.724694772550151</v>
      </c>
      <c r="P22" s="38">
        <f t="shared" ca="1" si="13"/>
        <v>87.018271646876045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1301905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661385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1105099</v>
      </c>
      <c r="M28" s="23">
        <f t="shared" si="23"/>
        <v>0</v>
      </c>
      <c r="N28" s="23">
        <f t="shared" ca="1" si="23"/>
        <v>788503</v>
      </c>
      <c r="O28" s="22">
        <f t="shared" ref="O28:O30" ca="1" si="24">IF(L28&gt;0,N28*100/L28,0)</f>
        <v>71.351344992620568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1105099</v>
      </c>
      <c r="M30" s="30">
        <f t="shared" si="27"/>
        <v>0</v>
      </c>
      <c r="N30" s="30">
        <f t="shared" ca="1" si="27"/>
        <v>788503</v>
      </c>
      <c r="O30" s="29">
        <f t="shared" ca="1" si="24"/>
        <v>71.351344992620568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1105099</v>
      </c>
      <c r="M32" s="38">
        <f t="shared" si="30"/>
        <v>0</v>
      </c>
      <c r="N32" s="38">
        <f t="shared" ca="1" si="30"/>
        <v>788503</v>
      </c>
      <c r="O32" s="38">
        <f t="shared" ca="1" si="29"/>
        <v>71.351344992620568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1105099</v>
      </c>
      <c r="M34" s="38">
        <f t="shared" si="32"/>
        <v>0</v>
      </c>
      <c r="N34" s="38">
        <f t="shared" ca="1" si="32"/>
        <v>788503</v>
      </c>
      <c r="O34" s="38">
        <f t="shared" ca="1" si="29"/>
        <v>71.351344992620568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2110290</v>
      </c>
      <c r="M37" s="54">
        <f t="shared" ca="1" si="33"/>
        <v>2148790</v>
      </c>
      <c r="N37" s="54">
        <f t="shared" ca="1" si="33"/>
        <v>1888923.06</v>
      </c>
      <c r="O37" s="55">
        <f t="shared" ca="1" si="29"/>
        <v>89.510117566779925</v>
      </c>
      <c r="P37" s="55">
        <f t="shared" ca="1" si="25"/>
        <v>87.906359392960695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327300</v>
      </c>
      <c r="M41" s="78">
        <f t="shared" ca="1" si="34"/>
        <v>327300</v>
      </c>
      <c r="N41" s="78">
        <f t="shared" ca="1" si="34"/>
        <v>284627.06</v>
      </c>
      <c r="O41" s="77">
        <f t="shared" ref="O41:O43" ca="1" si="35">IF(L41&gt;0,N41*100/L41,0)</f>
        <v>86.962132600061111</v>
      </c>
      <c r="P41" s="77">
        <f t="shared" ref="P41:P43" ca="1" si="36">IF(M41&gt;0,N41*100/M41,0)</f>
        <v>86.962132600061111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327300</v>
      </c>
      <c r="M43" s="78">
        <f t="shared" ca="1" si="38"/>
        <v>327300</v>
      </c>
      <c r="N43" s="78">
        <f t="shared" ca="1" si="38"/>
        <v>284627.06</v>
      </c>
      <c r="O43" s="77">
        <f t="shared" ca="1" si="35"/>
        <v>86.962132600061111</v>
      </c>
      <c r="P43" s="77">
        <f t="shared" ca="1" si="36"/>
        <v>86.962132600061111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327300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IFERROR(__xludf.DUMMYFUNCTION("IMPORTRANGE(""https://docs.google.com/spreadsheets/d/1Yj_ptqi66GCucihVvJfMjLAmec39IyEx_6qawtMGysU/edit?usp=sharing"",""สบก!R72"")"),284627.06)</f>
        <v>284627.06</v>
      </c>
      <c r="O45" s="38">
        <f ca="1">IF(L45&gt;0,N45*100/L45,0)</f>
        <v>86.962132600061111</v>
      </c>
      <c r="P45" s="38">
        <f ca="1">IF(M45&gt;0,N45*100/M45,0)</f>
        <v>86.962132600061111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IFERROR(__xludf.DUMMYFUNCTION("IMPORTRANGE(""https://docs.google.com/spreadsheets/d/1Yj_ptqi66GCucihVvJfMjLAmec39IyEx_6qawtMGysU/edit?usp=sharing"",""สบก!M72"")"),327300)</f>
        <v>327300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361405</v>
      </c>
      <c r="M53" s="121">
        <f t="shared" ca="1" si="39"/>
        <v>361405</v>
      </c>
      <c r="N53" s="121">
        <f t="shared" ca="1" si="39"/>
        <v>313525</v>
      </c>
      <c r="O53" s="120">
        <f t="shared" ref="O53:O55" ca="1" si="40">IF(L53&gt;0,N53*100/L53,0)</f>
        <v>86.751705150731169</v>
      </c>
      <c r="P53" s="120">
        <f t="shared" ref="P53:P55" ca="1" si="41">IF(M53&gt;0,N53*100/M53,0)</f>
        <v>86.751705150731169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361405</v>
      </c>
      <c r="M55" s="121">
        <f t="shared" ca="1" si="43"/>
        <v>361405</v>
      </c>
      <c r="N55" s="121">
        <f t="shared" ca="1" si="43"/>
        <v>313525</v>
      </c>
      <c r="O55" s="120">
        <f t="shared" ca="1" si="40"/>
        <v>86.751705150731169</v>
      </c>
      <c r="P55" s="120">
        <f t="shared" ca="1" si="41"/>
        <v>86.751705150731169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361405</v>
      </c>
      <c r="M57" s="49">
        <f ca="1">IFERROR(__xludf.DUMMYFUNCTION("IMPORTRANGE(""https://docs.google.com/spreadsheets/d/1Yj_ptqi66GCucihVvJfMjLAmec39IyEx_6qawtMGysU/edit?usp=sharing"",""สบก!Z72"")"),361405)</f>
        <v>361405</v>
      </c>
      <c r="N57" s="49">
        <f ca="1">IFERROR(__xludf.DUMMYFUNCTION("IMPORTRANGE(""https://docs.google.com/spreadsheets/d/1Yj_ptqi66GCucihVvJfMjLAmec39IyEx_6qawtMGysU/edit?usp=sharing"",""สบก!AA72"")"),313525)</f>
        <v>313525</v>
      </c>
      <c r="O57" s="38">
        <f ca="1">IF(L57&gt;0,N57*100/L57,0)</f>
        <v>86.751705150731169</v>
      </c>
      <c r="P57" s="38">
        <f ca="1">IF(M57&gt;0,N57*100/M57,0)</f>
        <v>86.751705150731169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IFERROR(__xludf.DUMMYFUNCTION("IMPORTRANGE(""https://docs.google.com/spreadsheets/d/1Yj_ptqi66GCucihVvJfMjLAmec39IyEx_6qawtMGysU/edit?usp=sharing"",""สบก!V72"")"),361405)</f>
        <v>361405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11340</v>
      </c>
      <c r="M66" s="152">
        <f t="shared" ca="1" si="45"/>
        <v>11340</v>
      </c>
      <c r="N66" s="152">
        <f t="shared" ca="1" si="45"/>
        <v>11340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11340</v>
      </c>
      <c r="M68" s="157">
        <f t="shared" ca="1" si="49"/>
        <v>11340</v>
      </c>
      <c r="N68" s="157">
        <f t="shared" ca="1" si="49"/>
        <v>11340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11340</v>
      </c>
      <c r="M70" s="168">
        <f ca="1">IFERROR(__xludf.DUMMYFUNCTION("IMPORTRANGE(""https://docs.google.com/spreadsheets/d/1Yj_ptqi66GCucihVvJfMjLAmec39IyEx_6qawtMGysU/edit?usp=sharing"",""สบก!AI72"")"),11340)</f>
        <v>11340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IFERROR(__xludf.DUMMYFUNCTION("IMPORTRANGE(""https://docs.google.com/spreadsheets/d/1Yj_ptqi66GCucihVvJfMjLAmec39IyEx_6qawtMGysU/edit?usp=sharing"",""สบก!AF72"")"),11340)</f>
        <v>11340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348900</v>
      </c>
      <c r="M140" s="152">
        <f t="shared" ca="1" si="64"/>
        <v>348900</v>
      </c>
      <c r="N140" s="152">
        <f t="shared" ca="1" si="64"/>
        <v>336768.97</v>
      </c>
      <c r="O140" s="151">
        <f t="shared" ref="O140:O142" ca="1" si="65">IF(L140&gt;0,N140*100/L140,0)</f>
        <v>96.523063915161941</v>
      </c>
      <c r="P140" s="151">
        <f t="shared" ref="P140:P142" ca="1" si="66">IF(M140&gt;0,N140*100/M140,0)</f>
        <v>96.523063915161941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348900</v>
      </c>
      <c r="M142" s="157">
        <f t="shared" ca="1" si="68"/>
        <v>348900</v>
      </c>
      <c r="N142" s="157">
        <f t="shared" ca="1" si="68"/>
        <v>336768.97</v>
      </c>
      <c r="O142" s="156">
        <f t="shared" ca="1" si="65"/>
        <v>96.523063915161941</v>
      </c>
      <c r="P142" s="156">
        <f t="shared" ca="1" si="66"/>
        <v>96.523063915161941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348900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IFERROR(__xludf.DUMMYFUNCTION("IMPORTRANGE(""https://docs.google.com/spreadsheets/d/1Yj_ptqi66GCucihVvJfMjLAmec39IyEx_6qawtMGysU/edit?usp=sharing"",""สบก!BK72"")"),336768.97)</f>
        <v>336768.97</v>
      </c>
      <c r="O144" s="169">
        <f ca="1">IF(L144&gt;0,N144*100/L144,0)</f>
        <v>96.523063915161941</v>
      </c>
      <c r="P144" s="169">
        <f ca="1">IF(M144&gt;0,N144*100/M144,0)</f>
        <v>96.523063915161941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IFERROR(__xludf.DUMMYFUNCTION("IMPORTRANGE(""https://docs.google.com/spreadsheets/d/1Yj_ptqi66GCucihVvJfMjLAmec39IyEx_6qawtMGysU/edit?usp=sharing"",""สบก!BG72"")"),116900)</f>
        <v>116900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179949.1</v>
      </c>
      <c r="O250" s="151">
        <f t="shared" ref="O250:O252" ca="1" si="78">IF(L250&gt;0,N250*100/L250,0)</f>
        <v>90.426683417085428</v>
      </c>
      <c r="P250" s="151">
        <f t="shared" ref="P250:P252" ca="1" si="79">IF(M250&gt;0,N250*100/M250,0)</f>
        <v>90.426683417085428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179949.1</v>
      </c>
      <c r="O252" s="156">
        <f t="shared" ca="1" si="78"/>
        <v>90.426683417085428</v>
      </c>
      <c r="P252" s="156">
        <f t="shared" ca="1" si="79"/>
        <v>90.426683417085428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IFERROR(__xludf.DUMMYFUNCTION("IMPORTRANGE(""https://docs.google.com/spreadsheets/d/1Yj_ptqi66GCucihVvJfMjLAmec39IyEx_6qawtMGysU/edit?usp=sharing"",""สบก!CC72"")"),179949.1)</f>
        <v>179949.1</v>
      </c>
      <c r="O254" s="169">
        <f ca="1">IF(L254&gt;0,N254*100/L254,0)</f>
        <v>90.426683417085428</v>
      </c>
      <c r="P254" s="169">
        <f ca="1">IF(M254&gt;0,N254*100/M254,0)</f>
        <v>90.426683417085428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52060</v>
      </c>
      <c r="O271" s="151">
        <f t="shared" ref="O271:O273" ca="1" si="84">IF(L271&gt;0,N271*100/L271,0)</f>
        <v>94.311594202898547</v>
      </c>
      <c r="P271" s="151">
        <f t="shared" ref="P271:P273" ca="1" si="85">IF(M271&gt;0,N271*100/M271,0)</f>
        <v>94.311594202898547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52060</v>
      </c>
      <c r="O273" s="156">
        <f t="shared" ca="1" si="84"/>
        <v>94.311594202898547</v>
      </c>
      <c r="P273" s="156">
        <f t="shared" ca="1" si="85"/>
        <v>94.311594202898547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IFERROR(__xludf.DUMMYFUNCTION("IMPORTRANGE(""https://docs.google.com/spreadsheets/d/1Yj_ptqi66GCucihVvJfMjLAmec39IyEx_6qawtMGysU/edit?usp=sharing"",""สบก!CL72"")"),52060)</f>
        <v>52060</v>
      </c>
      <c r="O275" s="169">
        <f ca="1">IF(L275&gt;0,N275*100/L275,0)</f>
        <v>94.311594202898547</v>
      </c>
      <c r="P275" s="169">
        <f ca="1">IF(M275&gt;0,N275*100/M275,0)</f>
        <v>94.311594202898547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IFERROR(__xludf.DUMMYFUNCTION("IMPORTRANGE(""https://docs.google.com/spreadsheets/d/1SX6NBoVAgQJ6U1MVXOaj8PK2l7WJ3RER9xtqwdhxkhw/edit?usp=sharing"",""ระยอง!J228"")"),72)</f>
        <v>72</v>
      </c>
      <c r="K328" s="318">
        <f ca="1">IF(I328&gt;0,J328*100/I328,0)</f>
        <v>116.12903225806451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824520</v>
      </c>
      <c r="N329" s="152">
        <f t="shared" ca="1" si="98"/>
        <v>689527.93</v>
      </c>
      <c r="O329" s="151">
        <f t="shared" ref="O329:O331" ca="1" si="99">IF(L329&gt;0,N329*100/L329,0)</f>
        <v>87.723967583522054</v>
      </c>
      <c r="P329" s="151">
        <f t="shared" ref="P329:P331" ca="1" si="100">IF(M329&gt;0,N329*100/M329,0)</f>
        <v>83.627799204385582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824520</v>
      </c>
      <c r="N331" s="157">
        <f t="shared" ca="1" si="102"/>
        <v>689527.93</v>
      </c>
      <c r="O331" s="156">
        <f t="shared" ca="1" si="99"/>
        <v>87.723967583522054</v>
      </c>
      <c r="P331" s="156">
        <f t="shared" ca="1" si="100"/>
        <v>83.627799204385582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IFERROR(__xludf.DUMMYFUNCTION("IMPORTRANGE(""https://docs.google.com/spreadsheets/d/1Yj_ptqi66GCucihVvJfMjLAmec39IyEx_6qawtMGysU/edit?usp=sharing"",""สบก!DM72"")"),542527.93)</f>
        <v>542527.93000000005</v>
      </c>
      <c r="O333" s="169">
        <f ca="1">IF(L333&gt;0,N333*100/L333,0)</f>
        <v>84.899992175518776</v>
      </c>
      <c r="P333" s="169">
        <f ca="1">IF(M333&gt;0,N333*100/M333,0)</f>
        <v>80.075559393080653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IFERROR(__xludf.DUMMYFUNCTION("IMPORTRANGE(""https://docs.google.com/spreadsheets/d/1SX6NBoVAgQJ6U1MVXOaj8PK2l7WJ3RER9xtqwdhxkhw/edit?usp=sharing"",""ระยอง!J234"")"),115)</f>
        <v>115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IFERROR(__xludf.DUMMYFUNCTION("IMPORTRANGE(""https://docs.google.com/spreadsheets/d/1SX6NBoVAgQJ6U1MVXOaj8PK2l7WJ3RER9xtqwdhxkhw/edit?usp=sharing"",""ระยอง!J235"")"),956.31)</f>
        <v>956.31</v>
      </c>
      <c r="K340" s="343">
        <f t="shared" ca="1" si="103"/>
        <v>123.39483870967742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IFERROR(__xludf.DUMMYFUNCTION("IMPORTRANGE(""https://docs.google.com/spreadsheets/d/1SX6NBoVAgQJ6U1MVXOaj8PK2l7WJ3RER9xtqwdhxkhw/edit?usp=sharing"",""ระยอง!J236"")"),84)</f>
        <v>84</v>
      </c>
      <c r="K341" s="343">
        <f t="shared" ca="1" si="103"/>
        <v>135.48387096774192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IFERROR(__xludf.DUMMYFUNCTION("IMPORTRANGE(""https://docs.google.com/spreadsheets/d/1SX6NBoVAgQJ6U1MVXOaj8PK2l7WJ3RER9xtqwdhxkhw/edit?usp=sharing"",""ระยอง!J237"")"),1132.45)</f>
        <v>1132.45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IFERROR(__xludf.DUMMYFUNCTION("IMPORTRANGE(""https://docs.google.com/spreadsheets/d/1SX6NBoVAgQJ6U1MVXOaj8PK2l7WJ3RER9xtqwdhxkhw/edit?usp=sharing"",""ระยอง!J240"")"),72)</f>
        <v>72</v>
      </c>
      <c r="K345" s="343">
        <f t="shared" ca="1" si="103"/>
        <v>116.12903225806451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IFERROR(__xludf.DUMMYFUNCTION("IMPORTRANGE(""https://docs.google.com/spreadsheets/d/1SX6NBoVAgQJ6U1MVXOaj8PK2l7WJ3RER9xtqwdhxkhw/edit?usp=sharing"",""ระยอง!J241"")"),772.14)</f>
        <v>772.14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IFERROR(__xludf.DUMMYFUNCTION("IMPORTRANGE(""https://docs.google.com/spreadsheets/d/1SX6NBoVAgQJ6U1MVXOaj8PK2l7WJ3RER9xtqwdhxkhw/edit?usp=sharing"",""ระยอง!L242"")"),1105099)</f>
        <v>1105099</v>
      </c>
      <c r="M347" s="358"/>
      <c r="N347" s="358">
        <f ca="1">IFERROR(__xludf.DUMMYFUNCTION("IMPORTRANGE(""https://docs.google.com/spreadsheets/d/1SX6NBoVAgQJ6U1MVXOaj8PK2l7WJ3RER9xtqwdhxkhw/edit?usp=sharing"",""ระยอง!M242"")"),788503)</f>
        <v>788503</v>
      </c>
      <c r="O347" s="358">
        <f ca="1">+IF(L347&gt;0,N347*100/L347,0)</f>
        <v>71.351344992620568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IFERROR(__xludf.DUMMYFUNCTION("IMPORTRANGE(""https://docs.google.com/spreadsheets/d/1SX6NBoVAgQJ6U1MVXOaj8PK2l7WJ3RER9xtqwdhxkhw/edit?usp=sharing"",""ระยอง!M244"")"),197450)</f>
        <v>197450</v>
      </c>
      <c r="O349" s="373">
        <f ca="1">+IF(L349&gt;0,N349*100/L349,0)</f>
        <v>70.377102936983178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IFERROR(__xludf.DUMMYFUNCTION("IMPORTRANGE(""https://docs.google.com/spreadsheets/d/1SX6NBoVAgQJ6U1MVXOaj8PK2l7WJ3RER9xtqwdhxkhw/edit?usp=sharing"",""ระยอง!M247"")"),197450)</f>
        <v>197450</v>
      </c>
      <c r="O352" s="165">
        <f t="shared" ca="1" si="105"/>
        <v>70.377102936983178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IFERROR(__xludf.DUMMYFUNCTION("IMPORTRANGE(""https://docs.google.com/spreadsheets/d/1SX6NBoVAgQJ6U1MVXOaj8PK2l7WJ3RER9xtqwdhxkhw/edit?usp=sharing"",""ระยอง!M249"")"),197450)</f>
        <v>197450</v>
      </c>
      <c r="O354" s="169">
        <f t="shared" ca="1" si="105"/>
        <v>70.377102936983178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IFERROR(__xludf.DUMMYFUNCTION("IMPORTRANGE(""https://docs.google.com/spreadsheets/d/1SX6NBoVAgQJ6U1MVXOaj8PK2l7WJ3RER9xtqwdhxkhw/edit?usp=sharing"",""ระยอง!M251"")"),70500)</f>
        <v>70500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IFERROR(__xludf.DUMMYFUNCTION("IMPORTRANGE(""https://docs.google.com/spreadsheets/d/1SX6NBoVAgQJ6U1MVXOaj8PK2l7WJ3RER9xtqwdhxkhw/edit?usp=sharing"",""ระยอง!M252"")"),87855)</f>
        <v>87855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IFERROR(__xludf.DUMMYFUNCTION("IMPORTRANGE(""https://docs.google.com/spreadsheets/d/1SX6NBoVAgQJ6U1MVXOaj8PK2l7WJ3RER9xtqwdhxkhw/edit?usp=sharing"",""ระยอง!J271"")"),15)</f>
        <v>15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IFERROR(__xludf.DUMMYFUNCTION("IMPORTRANGE(""https://docs.google.com/spreadsheets/d/1SX6NBoVAgQJ6U1MVXOaj8PK2l7WJ3RER9xtqwdhxkhw/edit?usp=sharing"",""ระยอง!J272"")"),65)</f>
        <v>65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IFERROR(__xludf.DUMMYFUNCTION("IMPORTRANGE(""https://docs.google.com/spreadsheets/d/1SX6NBoVAgQJ6U1MVXOaj8PK2l7WJ3RER9xtqwdhxkhw/edit?usp=sharing"",""ระยอง!M275"")"),198460)</f>
        <v>198460</v>
      </c>
      <c r="O380" s="373">
        <f ca="1">+IF(L380&gt;0,N380*100/L380,0)</f>
        <v>95.615725573328191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IFERROR(__xludf.DUMMYFUNCTION("IMPORTRANGE(""https://docs.google.com/spreadsheets/d/1SX6NBoVAgQJ6U1MVXOaj8PK2l7WJ3RER9xtqwdhxkhw/edit?usp=sharing"",""ระยอง!M278"")"),198460)</f>
        <v>198460</v>
      </c>
      <c r="O383" s="165">
        <f t="shared" ca="1" si="109"/>
        <v>95.615725573328191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IFERROR(__xludf.DUMMYFUNCTION("IMPORTRANGE(""https://docs.google.com/spreadsheets/d/1SX6NBoVAgQJ6U1MVXOaj8PK2l7WJ3RER9xtqwdhxkhw/edit?usp=sharing"",""ระยอง!M280"")"),198460)</f>
        <v>198460</v>
      </c>
      <c r="O385" s="169">
        <f t="shared" ca="1" si="109"/>
        <v>95.615725573328191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IFERROR(__xludf.DUMMYFUNCTION("IMPORTRANGE(""https://docs.google.com/spreadsheets/d/1SX6NBoVAgQJ6U1MVXOaj8PK2l7WJ3RER9xtqwdhxkhw/edit?usp=sharing"",""ระยอง!M284"")"),14660)</f>
        <v>14660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IFERROR(__xludf.DUMMYFUNCTION("IMPORTRANGE(""https://docs.google.com/spreadsheets/d/1SX6NBoVAgQJ6U1MVXOaj8PK2l7WJ3RER9xtqwdhxkhw/edit?usp=sharing"",""ระยอง!M296"")"),141780)</f>
        <v>141780</v>
      </c>
      <c r="O401" s="373">
        <f ca="1">+IF(L401&gt;0,N401*100/L401,0)</f>
        <v>90.861317610869008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IFERROR(__xludf.DUMMYFUNCTION("IMPORTRANGE(""https://docs.google.com/spreadsheets/d/1SX6NBoVAgQJ6U1MVXOaj8PK2l7WJ3RER9xtqwdhxkhw/edit?usp=sharing"",""ระยอง!M299"")"),141780)</f>
        <v>141780</v>
      </c>
      <c r="O404" s="169">
        <f t="shared" ca="1" si="112"/>
        <v>90.861317610869008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IFERROR(__xludf.DUMMYFUNCTION("IMPORTRANGE(""https://docs.google.com/spreadsheets/d/1SX6NBoVAgQJ6U1MVXOaj8PK2l7WJ3RER9xtqwdhxkhw/edit?usp=sharing"",""ระยอง!M301"")"),141780)</f>
        <v>141780</v>
      </c>
      <c r="O406" s="169">
        <f t="shared" ca="1" si="112"/>
        <v>90.861317610869008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IFERROR(__xludf.DUMMYFUNCTION("IMPORTRANGE(""https://docs.google.com/spreadsheets/d/1SX6NBoVAgQJ6U1MVXOaj8PK2l7WJ3RER9xtqwdhxkhw/edit?usp=sharing"",""ระยอง!M305"")"),15540)</f>
        <v>15540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IFERROR(__xludf.DUMMYFUNCTION("IMPORTRANGE(""https://docs.google.com/spreadsheets/d/1SX6NBoVAgQJ6U1MVXOaj8PK2l7WJ3RER9xtqwdhxkhw/edit?usp=sharing"",""ระยอง!J325"")"),31)</f>
        <v>31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IFERROR(__xludf.DUMMYFUNCTION("IMPORTRANGE(""https://docs.google.com/spreadsheets/d/1SX6NBoVAgQJ6U1MVXOaj8PK2l7WJ3RER9xtqwdhxkhw/edit?usp=sharing"",""ระยอง!L350"")"),97119)</f>
        <v>97119</v>
      </c>
      <c r="M455" s="373"/>
      <c r="N455" s="373">
        <f ca="1">IFERROR(__xludf.DUMMYFUNCTION("IMPORTRANGE(""https://docs.google.com/spreadsheets/d/1SX6NBoVAgQJ6U1MVXOaj8PK2l7WJ3RER9xtqwdhxkhw/edit?usp=sharing"",""ระยอง!M350"")"),73078)</f>
        <v>73078</v>
      </c>
      <c r="O455" s="373">
        <f t="shared" ref="O455:O459" ca="1" si="116">+IF(L455&gt;0,N455*100/L455,0)</f>
        <v>75.245832432376773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IFERROR(__xludf.DUMMYFUNCTION("IMPORTRANGE(""https://docs.google.com/spreadsheets/d/1SX6NBoVAgQJ6U1MVXOaj8PK2l7WJ3RER9xtqwdhxkhw/edit?usp=sharing"",""ระยอง!L352"")"),97119)</f>
        <v>97119</v>
      </c>
      <c r="M457" s="165"/>
      <c r="N457" s="169">
        <f ca="1">IFERROR(__xludf.DUMMYFUNCTION("IMPORTRANGE(""https://docs.google.com/spreadsheets/d/1SX6NBoVAgQJ6U1MVXOaj8PK2l7WJ3RER9xtqwdhxkhw/edit?usp=sharing"",""ระยอง!M352"")"),73078)</f>
        <v>73078</v>
      </c>
      <c r="O457" s="169">
        <f t="shared" ca="1" si="116"/>
        <v>75.245832432376773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IFERROR(__xludf.DUMMYFUNCTION("IMPORTRANGE(""https://docs.google.com/spreadsheets/d/1SX6NBoVAgQJ6U1MVXOaj8PK2l7WJ3RER9xtqwdhxkhw/edit?usp=sharing"",""ระยอง!L354"")"),97119)</f>
        <v>97119</v>
      </c>
      <c r="M459" s="169"/>
      <c r="N459" s="169">
        <f ca="1">IFERROR(__xludf.DUMMYFUNCTION("IMPORTRANGE(""https://docs.google.com/spreadsheets/d/1SX6NBoVAgQJ6U1MVXOaj8PK2l7WJ3RER9xtqwdhxkhw/edit?usp=sharing"",""ระยอง!M354"")"),73078)</f>
        <v>73078</v>
      </c>
      <c r="O459" s="169">
        <f t="shared" ca="1" si="116"/>
        <v>75.245832432376773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IFERROR(__xludf.DUMMYFUNCTION("IMPORTRANGE(""https://docs.google.com/spreadsheets/d/1SX6NBoVAgQJ6U1MVXOaj8PK2l7WJ3RER9xtqwdhxkhw/edit?usp=sharing"",""ระยอง!M358"")"),73078)</f>
        <v>73078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IFERROR(__xludf.DUMMYFUNCTION("IMPORTRANGE(""https://docs.google.com/spreadsheets/d/1SX6NBoVAgQJ6U1MVXOaj8PK2l7WJ3RER9xtqwdhxkhw/edit?usp=sharing"",""ระยอง!J392"")"),9.255)</f>
        <v>9.2550000000000008</v>
      </c>
      <c r="K497" s="444">
        <f t="shared" ca="1" si="117"/>
        <v>102.83333333333334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IFERROR(__xludf.DUMMYFUNCTION("IMPORTRANGE(""https://docs.google.com/spreadsheets/d/1SX6NBoVAgQJ6U1MVXOaj8PK2l7WJ3RER9xtqwdhxkhw/edit?usp=sharing"",""ระยอง!J393"")"),9.255)</f>
        <v>9.2550000000000008</v>
      </c>
      <c r="K498" s="163">
        <f t="shared" ca="1" si="117"/>
        <v>102.83333333333334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IFERROR(__xludf.DUMMYFUNCTION("IMPORTRANGE(""https://docs.google.com/spreadsheets/d/1SX6NBoVAgQJ6U1MVXOaj8PK2l7WJ3RER9xtqwdhxkhw/edit?usp=sharing"",""ระยอง!J394"")"),4)</f>
        <v>4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IFERROR(__xludf.DUMMYFUNCTION("IMPORTRANGE(""https://docs.google.com/spreadsheets/d/1SX6NBoVAgQJ6U1MVXOaj8PK2l7WJ3RER9xtqwdhxkhw/edit?usp=sharing"",""ระยอง!J395"")"),9)</f>
        <v>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IFERROR(__xludf.DUMMYFUNCTION("IMPORTRANGE(""https://docs.google.com/spreadsheets/d/1SX6NBoVAgQJ6U1MVXOaj8PK2l7WJ3RER9xtqwdhxkhw/edit?usp=sharing"",""ระยอง!J396"")"),3)</f>
        <v>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IFERROR(__xludf.DUMMYFUNCTION("IMPORTRANGE(""https://docs.google.com/spreadsheets/d/1SX6NBoVAgQJ6U1MVXOaj8PK2l7WJ3RER9xtqwdhxkhw/edit?usp=sharing"",""ระยอง!J397"")"),3)</f>
        <v>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IFERROR(__xludf.DUMMYFUNCTION("IMPORTRANGE(""https://docs.google.com/spreadsheets/d/1SX6NBoVAgQJ6U1MVXOaj8PK2l7WJ3RER9xtqwdhxkhw/edit?usp=sharing"",""ระยอง!J399"")"),6)</f>
        <v>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IFERROR(__xludf.DUMMYFUNCTION("IMPORTRANGE(""https://docs.google.com/spreadsheets/d/1SX6NBoVAgQJ6U1MVXOaj8PK2l7WJ3RER9xtqwdhxkhw/edit?usp=sharing"",""ระยอง!J403"")"),0.255)</f>
        <v>0.255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IFERROR(__xludf.DUMMYFUNCTION("IMPORTRANGE(""https://docs.google.com/spreadsheets/d/1SX6NBoVAgQJ6U1MVXOaj8PK2l7WJ3RER9xtqwdhxkhw/edit?usp=sharing"",""ระยอง!J405"")"),0.255)</f>
        <v>0.255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IFERROR(__xludf.DUMMYFUNCTION("IMPORTRANGE(""https://docs.google.com/spreadsheets/d/1SX6NBoVAgQJ6U1MVXOaj8PK2l7WJ3RER9xtqwdhxkhw/edit?usp=sharing"",""ระยอง!J420"")"),561)</f>
        <v>561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IFERROR(__xludf.DUMMYFUNCTION("IMPORTRANGE(""https://docs.google.com/spreadsheets/d/1SX6NBoVAgQJ6U1MVXOaj8PK2l7WJ3RER9xtqwdhxkhw/edit?usp=sharing"",""ระยอง!J421"")"),18)</f>
        <v>18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IFERROR(__xludf.DUMMYFUNCTION("IMPORTRANGE(""https://docs.google.com/spreadsheets/d/1SX6NBoVAgQJ6U1MVXOaj8PK2l7WJ3RER9xtqwdhxkhw/edit?usp=sharing"",""ระยอง!J422"")"),547)</f>
        <v>547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IFERROR(__xludf.DUMMYFUNCTION("IMPORTRANGE(""https://docs.google.com/spreadsheets/d/1SX6NBoVAgQJ6U1MVXOaj8PK2l7WJ3RER9xtqwdhxkhw/edit?usp=sharing"",""ระยอง!J424"")"),14)</f>
        <v>14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IFERROR(__xludf.DUMMYFUNCTION("IMPORTRANGE(""https://docs.google.com/spreadsheets/d/1SX6NBoVAgQJ6U1MVXOaj8PK2l7WJ3RER9xtqwdhxkhw/edit?usp=sharing"",""ระยอง!M428"")"),31150)</f>
        <v>31150</v>
      </c>
      <c r="O533" s="412">
        <f t="shared" ref="O533:O537" ca="1" si="118">+IF(L533&gt;0,N533*100/L533,0)</f>
        <v>90.710541642399534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IFERROR(__xludf.DUMMYFUNCTION("IMPORTRANGE(""https://docs.google.com/spreadsheets/d/1SX6NBoVAgQJ6U1MVXOaj8PK2l7WJ3RER9xtqwdhxkhw/edit?usp=sharing"",""ระยอง!M430"")"),31150)</f>
        <v>31150</v>
      </c>
      <c r="O535" s="169">
        <f t="shared" ca="1" si="118"/>
        <v>90.710541642399534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IFERROR(__xludf.DUMMYFUNCTION("IMPORTRANGE(""https://docs.google.com/spreadsheets/d/1SX6NBoVAgQJ6U1MVXOaj8PK2l7WJ3RER9xtqwdhxkhw/edit?usp=sharing"",""ระยอง!M432"")"),31150)</f>
        <v>31150</v>
      </c>
      <c r="O537" s="169">
        <f t="shared" ca="1" si="118"/>
        <v>90.710541642399534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IFERROR(__xludf.DUMMYFUNCTION("IMPORTRANGE(""https://docs.google.com/spreadsheets/d/1SX6NBoVAgQJ6U1MVXOaj8PK2l7WJ3RER9xtqwdhxkhw/edit?usp=sharing"",""ระยอง!M436"")"),9310)</f>
        <v>9310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IFERROR(__xludf.DUMMYFUNCTION("IMPORTRANGE(""https://docs.google.com/spreadsheets/d/1SX6NBoVAgQJ6U1MVXOaj8PK2l7WJ3RER9xtqwdhxkhw/edit?usp=sharing"",""ระยอง!J459"")"),424)</f>
        <v>424</v>
      </c>
      <c r="K564" s="372">
        <f ca="1">IF(I564&gt;0,J564*100/I564,0)</f>
        <v>212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IFERROR(__xludf.DUMMYFUNCTION("IMPORTRANGE(""https://docs.google.com/spreadsheets/d/1SX6NBoVAgQJ6U1MVXOaj8PK2l7WJ3RER9xtqwdhxkhw/edit?usp=sharing"",""ระยอง!M459"")"),93145)</f>
        <v>93145</v>
      </c>
      <c r="O564" s="373">
        <f t="shared" ref="O564:O568" ca="1" si="122">+IF(L564&gt;0,N564*100/L564,0)</f>
        <v>77.157886017229956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IFERROR(__xludf.DUMMYFUNCTION("IMPORTRANGE(""https://docs.google.com/spreadsheets/d/1SX6NBoVAgQJ6U1MVXOaj8PK2l7WJ3RER9xtqwdhxkhw/edit?usp=sharing"",""ระยอง!M461"")"),93145)</f>
        <v>93145</v>
      </c>
      <c r="O566" s="169">
        <f t="shared" ca="1" si="122"/>
        <v>77.157886017229956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IFERROR(__xludf.DUMMYFUNCTION("IMPORTRANGE(""https://docs.google.com/spreadsheets/d/1SX6NBoVAgQJ6U1MVXOaj8PK2l7WJ3RER9xtqwdhxkhw/edit?usp=sharing"",""ระยอง!M463"")"),93145)</f>
        <v>93145</v>
      </c>
      <c r="O568" s="169">
        <f t="shared" ca="1" si="122"/>
        <v>77.157886017229956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IFERROR(__xludf.DUMMYFUNCTION("IMPORTRANGE(""https://docs.google.com/spreadsheets/d/1SX6NBoVAgQJ6U1MVXOaj8PK2l7WJ3RER9xtqwdhxkhw/edit?usp=sharing"",""ระยอง!M467"")"),93145)</f>
        <v>93145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IFERROR(__xludf.DUMMYFUNCTION("IMPORTRANGE(""https://docs.google.com/spreadsheets/d/1SX6NBoVAgQJ6U1MVXOaj8PK2l7WJ3RER9xtqwdhxkhw/edit?usp=sharing"",""ระยอง!J468"")"),424)</f>
        <v>424</v>
      </c>
      <c r="K573" s="202">
        <f ca="1">IF(I573&gt;0,J573*100/I573,0)</f>
        <v>212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IFERROR(__xludf.DUMMYFUNCTION("IMPORTRANGE(""https://docs.google.com/spreadsheets/d/1SX6NBoVAgQJ6U1MVXOaj8PK2l7WJ3RER9xtqwdhxkhw/edit?usp=sharing"",""ระยอง!J471"")"),308)</f>
        <v>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IFERROR(__xludf.DUMMYFUNCTION("IMPORTRANGE(""https://docs.google.com/spreadsheets/d/1SX6NBoVAgQJ6U1MVXOaj8PK2l7WJ3RER9xtqwdhxkhw/edit?usp=sharing"",""ระยอง!J472"")"),116)</f>
        <v>116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IFERROR(__xludf.DUMMYFUNCTION("IMPORTRANGE(""https://docs.google.com/spreadsheets/d/1SX6NBoVAgQJ6U1MVXOaj8PK2l7WJ3RER9xtqwdhxkhw/edit?usp=sharing"",""ระยอง!M475"")"),3940)</f>
        <v>3940</v>
      </c>
      <c r="O580" s="373">
        <f t="shared" ref="O580:O584" ca="1" si="124">+IF(L580&gt;0,N580*100/L580,0)</f>
        <v>3.6836200448765894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IFERROR(__xludf.DUMMYFUNCTION("IMPORTRANGE(""https://docs.google.com/spreadsheets/d/1SX6NBoVAgQJ6U1MVXOaj8PK2l7WJ3RER9xtqwdhxkhw/edit?usp=sharing"",""ระยอง!M477"")"),3940)</f>
        <v>3940</v>
      </c>
      <c r="O582" s="169">
        <f t="shared" ca="1" si="124"/>
        <v>3.6836200448765894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IFERROR(__xludf.DUMMYFUNCTION("IMPORTRANGE(""https://docs.google.com/spreadsheets/d/1SX6NBoVAgQJ6U1MVXOaj8PK2l7WJ3RER9xtqwdhxkhw/edit?usp=sharing"",""ระยอง!M479"")"),3940)</f>
        <v>3940</v>
      </c>
      <c r="O584" s="169">
        <f t="shared" ca="1" si="124"/>
        <v>3.6836200448765894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IFERROR(__xludf.DUMMYFUNCTION("IMPORTRANGE(""https://docs.google.com/spreadsheets/d/1SX6NBoVAgQJ6U1MVXOaj8PK2l7WJ3RER9xtqwdhxkhw/edit?usp=sharing"",""ระยอง!M483"")"),3940)</f>
        <v>3940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IFERROR(__xludf.DUMMYFUNCTION("IMPORTRANGE(""https://docs.google.com/spreadsheets/d/1SX6NBoVAgQJ6U1MVXOaj8PK2l7WJ3RER9xtqwdhxkhw/edit?usp=sharing"",""ระยอง!L492"")"),1800)</f>
        <v>1800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72.222222222222229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IFERROR(__xludf.DUMMYFUNCTION("IMPORTRANGE(""https://docs.google.com/spreadsheets/d/1SX6NBoVAgQJ6U1MVXOaj8PK2l7WJ3RER9xtqwdhxkhw/edit?usp=sharing"",""ระยอง!L494"")"),1800)</f>
        <v>1800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72.222222222222229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IFERROR(__xludf.DUMMYFUNCTION("IMPORTRANGE(""https://docs.google.com/spreadsheets/d/1SX6NBoVAgQJ6U1MVXOaj8PK2l7WJ3RER9xtqwdhxkhw/edit?usp=sharing"",""ระยอง!L496"")"),1800)</f>
        <v>1800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72.222222222222229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IFERROR(__xludf.DUMMYFUNCTION("IMPORTRANGE(""https://docs.google.com/spreadsheets/d/1SX6NBoVAgQJ6U1MVXOaj8PK2l7WJ3RER9xtqwdhxkhw/edit?usp=sharing"",""ระยอง!I523"")"),2154553.57)</f>
        <v>2154553.5699999998</v>
      </c>
      <c r="J628" s="342">
        <f ca="1">IFERROR(__xludf.DUMMYFUNCTION("IMPORTRANGE(""https://docs.google.com/spreadsheets/d/1SX6NBoVAgQJ6U1MVXOaj8PK2l7WJ3RER9xtqwdhxkhw/edit?usp=sharing"",""ระยอง!J523"")"),1819798.97)</f>
        <v>1819798.97</v>
      </c>
      <c r="K628" s="343">
        <f t="shared" ref="K628:K635" ca="1" si="129">IF(I628&gt;0,J628*100/I628,0)</f>
        <v>84.462925189648459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IFERROR(__xludf.DUMMYFUNCTION("IMPORTRANGE(""https://docs.google.com/spreadsheets/d/1SX6NBoVAgQJ6U1MVXOaj8PK2l7WJ3RER9xtqwdhxkhw/edit?usp=sharing"",""ระยอง!I524"")"),141)</f>
        <v>141</v>
      </c>
      <c r="J629" s="342">
        <f ca="1">IFERROR(__xludf.DUMMYFUNCTION("IMPORTRANGE(""https://docs.google.com/spreadsheets/d/1SX6NBoVAgQJ6U1MVXOaj8PK2l7WJ3RER9xtqwdhxkhw/edit?usp=sharing"",""ระยอง!J524"")"),114)</f>
        <v>114</v>
      </c>
      <c r="K629" s="343">
        <f t="shared" ca="1" si="129"/>
        <v>80.851063829787236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IFERROR(__xludf.DUMMYFUNCTION("IMPORTRANGE(""https://docs.google.com/spreadsheets/d/1SX6NBoVAgQJ6U1MVXOaj8PK2l7WJ3RER9xtqwdhxkhw/edit?usp=sharing"",""ระยอง!J525"")"),334717.75)</f>
        <v>334717.75</v>
      </c>
      <c r="K630" s="343">
        <f t="shared" ca="1" si="129"/>
        <v>20.585517252021123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IFERROR(__xludf.DUMMYFUNCTION("IMPORTRANGE(""https://docs.google.com/spreadsheets/d/1SX6NBoVAgQJ6U1MVXOaj8PK2l7WJ3RER9xtqwdhxkhw/edit?usp=sharing"",""ระยอง!J526"")"),28)</f>
        <v>28</v>
      </c>
      <c r="K631" s="343">
        <f t="shared" ca="1" si="129"/>
        <v>53.846153846153847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IFERROR(__xludf.DUMMYFUNCTION("IMPORTRANGE(""https://docs.google.com/spreadsheets/d/1SX6NBoVAgQJ6U1MVXOaj8PK2l7WJ3RER9xtqwdhxkhw/edit?usp=sharing"",""ระยอง!J529"")"),1850000)</f>
        <v>1850000</v>
      </c>
      <c r="K634" s="343">
        <f t="shared" ca="1" si="129"/>
        <v>75.510204081632651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IFERROR(__xludf.DUMMYFUNCTION("IMPORTRANGE(""https://docs.google.com/spreadsheets/d/1SX6NBoVAgQJ6U1MVXOaj8PK2l7WJ3RER9xtqwdhxkhw/edit?usp=sharing"",""ระยอง!I530"")"),29)</f>
        <v>29</v>
      </c>
      <c r="J635" s="505">
        <f ca="1">IFERROR(__xludf.DUMMYFUNCTION("IMPORTRANGE(""https://docs.google.com/spreadsheets/d/1SX6NBoVAgQJ6U1MVXOaj8PK2l7WJ3RER9xtqwdhxkhw/edit?usp=sharing"",""ระยอง!J530"")"),47)</f>
        <v>47</v>
      </c>
      <c r="K635" s="487">
        <f t="shared" ca="1" si="129"/>
        <v>162.06896551724137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4133125.66</v>
      </c>
      <c r="M8" s="23">
        <f t="shared" ca="1" si="0"/>
        <v>3029843.66</v>
      </c>
      <c r="N8" s="23">
        <f t="shared" ca="1" si="0"/>
        <v>3611385.57</v>
      </c>
      <c r="O8" s="22">
        <f t="shared" ref="O8:O16" ca="1" si="1">IF(L8&gt;0,N8*100/L8,0)</f>
        <v>87.376621643775522</v>
      </c>
      <c r="P8" s="22">
        <f t="shared" ref="P8:P16" ca="1" si="2">IF(M8&gt;0,N8*100/M8,0)</f>
        <v>119.19379265925555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4133125.66</v>
      </c>
      <c r="M10" s="30">
        <f t="shared" ca="1" si="4"/>
        <v>3029843.66</v>
      </c>
      <c r="N10" s="30">
        <f t="shared" ca="1" si="4"/>
        <v>3611385.57</v>
      </c>
      <c r="O10" s="29">
        <f t="shared" ca="1" si="1"/>
        <v>87.376621643775522</v>
      </c>
      <c r="P10" s="29">
        <f t="shared" ca="1" si="2"/>
        <v>119.19379265925555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3913825.66</v>
      </c>
      <c r="M12" s="38">
        <f t="shared" ca="1" si="6"/>
        <v>2810543.66</v>
      </c>
      <c r="N12" s="38">
        <f t="shared" ca="1" si="6"/>
        <v>3392085.57</v>
      </c>
      <c r="O12" s="38">
        <f t="shared" ca="1" si="1"/>
        <v>86.669306828551981</v>
      </c>
      <c r="P12" s="38">
        <f t="shared" ca="1" si="2"/>
        <v>120.69143839594365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1641938.66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2271887</v>
      </c>
      <c r="M14" s="38">
        <f t="shared" si="8"/>
        <v>0</v>
      </c>
      <c r="N14" s="38">
        <f t="shared" ca="1" si="8"/>
        <v>1378812.3699999999</v>
      </c>
      <c r="O14" s="38">
        <f t="shared" ca="1" si="1"/>
        <v>60.690182654330961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2539343.66</v>
      </c>
      <c r="M18" s="23">
        <f t="shared" ca="1" si="11"/>
        <v>3029843.66</v>
      </c>
      <c r="N18" s="23">
        <f t="shared" ca="1" si="11"/>
        <v>2232573.2000000002</v>
      </c>
      <c r="O18" s="22">
        <f t="shared" ref="O18:O20" ca="1" si="12">IF(L18&gt;0,N18*100/L18,0)</f>
        <v>87.919301163041482</v>
      </c>
      <c r="P18" s="22">
        <f t="shared" ref="P18:P26" ca="1" si="13">IF(M18&gt;0,N18*100/M18,0)</f>
        <v>73.686085835861249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2539343.66</v>
      </c>
      <c r="M20" s="30">
        <f t="shared" ca="1" si="15"/>
        <v>3029843.66</v>
      </c>
      <c r="N20" s="30">
        <f t="shared" ca="1" si="15"/>
        <v>2232573.2000000002</v>
      </c>
      <c r="O20" s="29">
        <f t="shared" ca="1" si="12"/>
        <v>87.919301163041482</v>
      </c>
      <c r="P20" s="29">
        <f t="shared" ca="1" si="13"/>
        <v>73.686085835861249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2320043.66</v>
      </c>
      <c r="M22" s="41">
        <f t="shared" ca="1" si="18"/>
        <v>2810543.66</v>
      </c>
      <c r="N22" s="38">
        <f t="shared" ca="1" si="18"/>
        <v>2013273.2</v>
      </c>
      <c r="O22" s="38">
        <f t="shared" ca="1" si="17"/>
        <v>86.777384180778725</v>
      </c>
      <c r="P22" s="38">
        <f t="shared" ca="1" si="13"/>
        <v>71.632874046866789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1641938.66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1593782</v>
      </c>
      <c r="M28" s="23">
        <f t="shared" si="23"/>
        <v>0</v>
      </c>
      <c r="N28" s="23">
        <f t="shared" ca="1" si="23"/>
        <v>1378812.3699999999</v>
      </c>
      <c r="O28" s="22">
        <f t="shared" ref="O28:O30" ca="1" si="24">IF(L28&gt;0,N28*100/L28,0)</f>
        <v>86.511980308473809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1593782</v>
      </c>
      <c r="M30" s="30">
        <f t="shared" si="27"/>
        <v>0</v>
      </c>
      <c r="N30" s="30">
        <f t="shared" ca="1" si="27"/>
        <v>1378812.3699999999</v>
      </c>
      <c r="O30" s="29">
        <f t="shared" ca="1" si="24"/>
        <v>86.511980308473809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1593782</v>
      </c>
      <c r="M32" s="38">
        <f t="shared" si="30"/>
        <v>0</v>
      </c>
      <c r="N32" s="38">
        <f t="shared" ca="1" si="30"/>
        <v>1378812.3699999999</v>
      </c>
      <c r="O32" s="38">
        <f t="shared" ca="1" si="29"/>
        <v>86.511980308473809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1593782</v>
      </c>
      <c r="M34" s="38">
        <f t="shared" si="32"/>
        <v>0</v>
      </c>
      <c r="N34" s="38">
        <f t="shared" ca="1" si="32"/>
        <v>1378812.3699999999</v>
      </c>
      <c r="O34" s="38">
        <f t="shared" ca="1" si="29"/>
        <v>86.511980308473809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2539343.66</v>
      </c>
      <c r="M37" s="54">
        <f t="shared" ca="1" si="33"/>
        <v>3029843.66</v>
      </c>
      <c r="N37" s="54">
        <f t="shared" ca="1" si="33"/>
        <v>2232573.2000000002</v>
      </c>
      <c r="O37" s="55">
        <f t="shared" ca="1" si="29"/>
        <v>87.919301163041482</v>
      </c>
      <c r="P37" s="55">
        <f t="shared" ca="1" si="25"/>
        <v>73.686085835861249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525365</v>
      </c>
      <c r="M41" s="78">
        <f t="shared" ca="1" si="34"/>
        <v>525365</v>
      </c>
      <c r="N41" s="78">
        <f t="shared" ca="1" si="34"/>
        <v>486601.09</v>
      </c>
      <c r="O41" s="77">
        <f t="shared" ref="O41:O43" ca="1" si="35">IF(L41&gt;0,N41*100/L41,0)</f>
        <v>92.621527890133521</v>
      </c>
      <c r="P41" s="77">
        <f t="shared" ref="P41:P43" ca="1" si="36">IF(M41&gt;0,N41*100/M41,0)</f>
        <v>92.621527890133521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525365</v>
      </c>
      <c r="M43" s="78">
        <f t="shared" ca="1" si="38"/>
        <v>525365</v>
      </c>
      <c r="N43" s="78">
        <f t="shared" ca="1" si="38"/>
        <v>486601.09</v>
      </c>
      <c r="O43" s="77">
        <f t="shared" ca="1" si="35"/>
        <v>92.621527890133521</v>
      </c>
      <c r="P43" s="77">
        <f t="shared" ca="1" si="36"/>
        <v>92.621527890133521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525365</v>
      </c>
      <c r="M45" s="49">
        <f ca="1">IFERROR(__xludf.DUMMYFUNCTION("IMPORTRANGE(""https://docs.google.com/spreadsheets/d/1Yj_ptqi66GCucihVvJfMjLAmec39IyEx_6qawtMGysU/edit?usp=sharing"",""สบก!Q73"")"),525365)</f>
        <v>525365</v>
      </c>
      <c r="N45" s="49">
        <f ca="1">IFERROR(__xludf.DUMMYFUNCTION("IMPORTRANGE(""https://docs.google.com/spreadsheets/d/1Yj_ptqi66GCucihVvJfMjLAmec39IyEx_6qawtMGysU/edit?usp=sharing"",""สบก!R73"")"),486601.09)</f>
        <v>486601.09</v>
      </c>
      <c r="O45" s="38">
        <f ca="1">IF(L45&gt;0,N45*100/L45,0)</f>
        <v>92.621527890133521</v>
      </c>
      <c r="P45" s="38">
        <f ca="1">IF(M45&gt;0,N45*100/M45,0)</f>
        <v>92.621527890133521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IFERROR(__xludf.DUMMYFUNCTION("IMPORTRANGE(""https://docs.google.com/spreadsheets/d/1Yj_ptqi66GCucihVvJfMjLAmec39IyEx_6qawtMGysU/edit?usp=sharing"",""สบก!M73"")"),525365)</f>
        <v>525365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420573.66</v>
      </c>
      <c r="M53" s="121">
        <f t="shared" ca="1" si="39"/>
        <v>420573.66</v>
      </c>
      <c r="N53" s="121">
        <f t="shared" ca="1" si="39"/>
        <v>382573.66</v>
      </c>
      <c r="O53" s="120">
        <f t="shared" ref="O53:O55" ca="1" si="40">IF(L53&gt;0,N53*100/L53,0)</f>
        <v>90.964721851577679</v>
      </c>
      <c r="P53" s="120">
        <f t="shared" ref="P53:P55" ca="1" si="41">IF(M53&gt;0,N53*100/M53,0)</f>
        <v>90.964721851577679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420573.66</v>
      </c>
      <c r="M55" s="121">
        <f t="shared" ca="1" si="43"/>
        <v>420573.66</v>
      </c>
      <c r="N55" s="121">
        <f t="shared" ca="1" si="43"/>
        <v>382573.66</v>
      </c>
      <c r="O55" s="120">
        <f t="shared" ca="1" si="40"/>
        <v>90.964721851577679</v>
      </c>
      <c r="P55" s="120">
        <f t="shared" ca="1" si="41"/>
        <v>90.964721851577679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420573.66</v>
      </c>
      <c r="M57" s="49">
        <f ca="1">IFERROR(__xludf.DUMMYFUNCTION("IMPORTRANGE(""https://docs.google.com/spreadsheets/d/1Yj_ptqi66GCucihVvJfMjLAmec39IyEx_6qawtMGysU/edit?usp=sharing"",""สบก!Z73"")"),420573.66)</f>
        <v>420573.66</v>
      </c>
      <c r="N57" s="49">
        <f ca="1">IFERROR(__xludf.DUMMYFUNCTION("IMPORTRANGE(""https://docs.google.com/spreadsheets/d/1Yj_ptqi66GCucihVvJfMjLAmec39IyEx_6qawtMGysU/edit?usp=sharing"",""สบก!AA73"")"),382573.66)</f>
        <v>382573.66</v>
      </c>
      <c r="O57" s="38">
        <f ca="1">IF(L57&gt;0,N57*100/L57,0)</f>
        <v>90.964721851577679</v>
      </c>
      <c r="P57" s="38">
        <f ca="1">IF(M57&gt;0,N57*100/M57,0)</f>
        <v>90.964721851577679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IFERROR(__xludf.DUMMYFUNCTION("IMPORTRANGE(""https://docs.google.com/spreadsheets/d/1Yj_ptqi66GCucihVvJfMjLAmec39IyEx_6qawtMGysU/edit?usp=sharing"",""สบก!V73"")"),420573.66)</f>
        <v>420573.66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450000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450000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IFERROR(__xludf.DUMMYFUNCTION("IMPORTRANGE(""https://docs.google.com/spreadsheets/d/1Yj_ptqi66GCucihVvJfMjLAmec39IyEx_6qawtMGysU/edit?usp=sharing"",""สบก!AI73"")"),450000)</f>
        <v>450000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267697.32</v>
      </c>
      <c r="O94" s="151">
        <f t="shared" ref="O94:O96" ca="1" si="53">IF(L94&gt;0,N94*100/L94,0)</f>
        <v>84.50575162573395</v>
      </c>
      <c r="P94" s="151">
        <f t="shared" ref="P94:P96" ca="1" si="54">IF(M94&gt;0,N94*100/M94,0)</f>
        <v>84.50575162573395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267697.32</v>
      </c>
      <c r="O96" s="156">
        <f t="shared" ca="1" si="53"/>
        <v>84.50575162573395</v>
      </c>
      <c r="P96" s="156">
        <f t="shared" ca="1" si="54"/>
        <v>84.50575162573395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IFERROR(__xludf.DUMMYFUNCTION("IMPORTRANGE(""https://docs.google.com/spreadsheets/d/1Yj_ptqi66GCucihVvJfMjLAmec39IyEx_6qawtMGysU/edit?usp=sharing"",""สบก!AS73"")"),82897.32)</f>
        <v>82897.320000000007</v>
      </c>
      <c r="O98" s="169">
        <f ca="1">IF(L98&gt;0,N98*100/L98,0)</f>
        <v>62.810516744961362</v>
      </c>
      <c r="P98" s="169">
        <f ca="1">IF(M98&gt;0,N98*100/M98,0)</f>
        <v>62.810516744961362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55358.36</v>
      </c>
      <c r="O140" s="151">
        <f t="shared" ref="O140:O142" ca="1" si="65">IF(L140&gt;0,N140*100/L140,0)</f>
        <v>94.629675213675213</v>
      </c>
      <c r="P140" s="151">
        <f t="shared" ref="P140:P142" ca="1" si="66">IF(M140&gt;0,N140*100/M140,0)</f>
        <v>94.629675213675213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55358.36</v>
      </c>
      <c r="O142" s="156">
        <f t="shared" ca="1" si="65"/>
        <v>94.629675213675213</v>
      </c>
      <c r="P142" s="156">
        <f t="shared" ca="1" si="66"/>
        <v>94.629675213675213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IFERROR(__xludf.DUMMYFUNCTION("IMPORTRANGE(""https://docs.google.com/spreadsheets/d/1Yj_ptqi66GCucihVvJfMjLAmec39IyEx_6qawtMGysU/edit?usp=sharing"",""สบก!BK73"")"),55358.36)</f>
        <v>55358.36</v>
      </c>
      <c r="O144" s="169">
        <f ca="1">IF(L144&gt;0,N144*100/L144,0)</f>
        <v>94.629675213675213</v>
      </c>
      <c r="P144" s="169">
        <f ca="1">IF(M144&gt;0,N144*100/M144,0)</f>
        <v>94.629675213675213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IFERROR(__xludf.DUMMYFUNCTION("IMPORTRANGE(""https://docs.google.com/spreadsheets/d/1SX6NBoVAgQJ6U1MVXOaj8PK2l7WJ3RER9xtqwdhxkhw/edit?usp=sharing"",""ราชบุรี!J84"")"),340)</f>
        <v>340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IFERROR(__xludf.DUMMYFUNCTION("IMPORTRANGE(""https://docs.google.com/spreadsheets/d/1SX6NBoVAgQJ6U1MVXOaj8PK2l7WJ3RER9xtqwdhxkhw/edit?usp=sharing"",""ราชบุรี!J85"")"),340)</f>
        <v>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138141.28</v>
      </c>
      <c r="O271" s="151">
        <f t="shared" ref="O271:O273" ca="1" si="84">IF(L271&gt;0,N271*100/L271,0)</f>
        <v>73.793418803418803</v>
      </c>
      <c r="P271" s="151">
        <f t="shared" ref="P271:P273" ca="1" si="85">IF(M271&gt;0,N271*100/M271,0)</f>
        <v>73.793418803418803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138141.28</v>
      </c>
      <c r="O273" s="156">
        <f t="shared" ca="1" si="84"/>
        <v>73.793418803418803</v>
      </c>
      <c r="P273" s="156">
        <f t="shared" ca="1" si="85"/>
        <v>73.793418803418803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IFERROR(__xludf.DUMMYFUNCTION("IMPORTRANGE(""https://docs.google.com/spreadsheets/d/1Yj_ptqi66GCucihVvJfMjLAmec39IyEx_6qawtMGysU/edit?usp=sharing"",""สบก!CL73"")"),138141.28)</f>
        <v>138141.28</v>
      </c>
      <c r="O275" s="169">
        <f ca="1">IF(L275&gt;0,N275*100/L275,0)</f>
        <v>73.793418803418803</v>
      </c>
      <c r="P275" s="169">
        <f ca="1">IF(M275&gt;0,N275*100/M275,0)</f>
        <v>73.793418803418803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IFERROR(__xludf.DUMMYFUNCTION("IMPORTRANGE(""https://docs.google.com/spreadsheets/d/1SX6NBoVAgQJ6U1MVXOaj8PK2l7WJ3RER9xtqwdhxkhw/edit?usp=sharing"",""ราชบุรี!J228"")"),193)</f>
        <v>193</v>
      </c>
      <c r="K328" s="318">
        <f ca="1">IF(I328&gt;0,J328*100/I328,0)</f>
        <v>56.764705882352942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1050300</v>
      </c>
      <c r="N329" s="152">
        <f t="shared" ca="1" si="98"/>
        <v>881076.49</v>
      </c>
      <c r="O329" s="151">
        <f t="shared" ref="O329:O331" ca="1" si="99">IF(L329&gt;0,N329*100/L329,0)</f>
        <v>87.252573776985543</v>
      </c>
      <c r="P329" s="151">
        <f t="shared" ref="P329:P331" ca="1" si="100">IF(M329&gt;0,N329*100/M329,0)</f>
        <v>83.888078644196895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1050300</v>
      </c>
      <c r="N331" s="157">
        <f t="shared" ca="1" si="102"/>
        <v>881076.49</v>
      </c>
      <c r="O331" s="156">
        <f t="shared" ca="1" si="99"/>
        <v>87.252573776985543</v>
      </c>
      <c r="P331" s="156">
        <f t="shared" ca="1" si="100"/>
        <v>83.888078644196895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IFERROR(__xludf.DUMMYFUNCTION("IMPORTRANGE(""https://docs.google.com/spreadsheets/d/1Yj_ptqi66GCucihVvJfMjLAmec39IyEx_6qawtMGysU/edit?usp=sharing"",""สบก!DL73"")"),1015800)</f>
        <v>1015800</v>
      </c>
      <c r="N333" s="169">
        <f ca="1">IFERROR(__xludf.DUMMYFUNCTION("IMPORTRANGE(""https://docs.google.com/spreadsheets/d/1Yj_ptqi66GCucihVvJfMjLAmec39IyEx_6qawtMGysU/edit?usp=sharing"",""สบก!DM73"")"),846576.49)</f>
        <v>846576.49</v>
      </c>
      <c r="O333" s="169">
        <f ca="1">IF(L333&gt;0,N333*100/L333,0)</f>
        <v>86.801649748795242</v>
      </c>
      <c r="P333" s="169">
        <f ca="1">IF(M333&gt;0,N333*100/M333,0)</f>
        <v>83.340863358928928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IFERROR(__xludf.DUMMYFUNCTION("IMPORTRANGE(""https://docs.google.com/spreadsheets/d/1SX6NBoVAgQJ6U1MVXOaj8PK2l7WJ3RER9xtqwdhxkhw/edit?usp=sharing"",""ราชบุรี!J234"")"),148)</f>
        <v>148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IFERROR(__xludf.DUMMYFUNCTION("IMPORTRANGE(""https://docs.google.com/spreadsheets/d/1SX6NBoVAgQJ6U1MVXOaj8PK2l7WJ3RER9xtqwdhxkhw/edit?usp=sharing"",""ราชบุรี!J235"")"),1786.14)</f>
        <v>1786.14</v>
      </c>
      <c r="K340" s="343">
        <f t="shared" ca="1" si="103"/>
        <v>68.697692307692307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IFERROR(__xludf.DUMMYFUNCTION("IMPORTRANGE(""https://docs.google.com/spreadsheets/d/1SX6NBoVAgQJ6U1MVXOaj8PK2l7WJ3RER9xtqwdhxkhw/edit?usp=sharing"",""ราชบุรี!J236"")"),257)</f>
        <v>257</v>
      </c>
      <c r="K341" s="343">
        <f t="shared" ca="1" si="103"/>
        <v>75.588235294117652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IFERROR(__xludf.DUMMYFUNCTION("IMPORTRANGE(""https://docs.google.com/spreadsheets/d/1SX6NBoVAgQJ6U1MVXOaj8PK2l7WJ3RER9xtqwdhxkhw/edit?usp=sharing"",""ราชบุรี!J237"")"),2607.24)</f>
        <v>2607.2399999999998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IFERROR(__xludf.DUMMYFUNCTION("IMPORTRANGE(""https://docs.google.com/spreadsheets/d/1SX6NBoVAgQJ6U1MVXOaj8PK2l7WJ3RER9xtqwdhxkhw/edit?usp=sharing"",""ราชบุรี!J240"")"),193)</f>
        <v>193</v>
      </c>
      <c r="K345" s="343">
        <f t="shared" ca="1" si="103"/>
        <v>56.764705882352942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IFERROR(__xludf.DUMMYFUNCTION("IMPORTRANGE(""https://docs.google.com/spreadsheets/d/1SX6NBoVAgQJ6U1MVXOaj8PK2l7WJ3RER9xtqwdhxkhw/edit?usp=sharing"",""ราชบุรี!J241"")"),2056.76)</f>
        <v>2056.7600000000002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IFERROR(__xludf.DUMMYFUNCTION("IMPORTRANGE(""https://docs.google.com/spreadsheets/d/1SX6NBoVAgQJ6U1MVXOaj8PK2l7WJ3RER9xtqwdhxkhw/edit?usp=sharing"",""ราชบุรี!L242"")"),1593782)</f>
        <v>1593782</v>
      </c>
      <c r="M347" s="358"/>
      <c r="N347" s="358">
        <f ca="1">IFERROR(__xludf.DUMMYFUNCTION("IMPORTRANGE(""https://docs.google.com/spreadsheets/d/1SX6NBoVAgQJ6U1MVXOaj8PK2l7WJ3RER9xtqwdhxkhw/edit?usp=sharing"",""ราชบุรี!M242"")"),1378812.36999999)</f>
        <v>1378812.3699999901</v>
      </c>
      <c r="O347" s="358">
        <f ca="1">+IF(L347&gt;0,N347*100/L347,0)</f>
        <v>86.511980308473184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IFERROR(__xludf.DUMMYFUNCTION("IMPORTRANGE(""https://docs.google.com/spreadsheets/d/1SX6NBoVAgQJ6U1MVXOaj8PK2l7WJ3RER9xtqwdhxkhw/edit?usp=sharing"",""ราชบุรี!M275"")"),859912.86)</f>
        <v>859912.86</v>
      </c>
      <c r="O380" s="373">
        <f ca="1">+IF(L380&gt;0,N380*100/L380,0)</f>
        <v>83.606819507642044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IFERROR(__xludf.DUMMYFUNCTION("IMPORTRANGE(""https://docs.google.com/spreadsheets/d/1SX6NBoVAgQJ6U1MVXOaj8PK2l7WJ3RER9xtqwdhxkhw/edit?usp=sharing"",""ราชบุรี!M278"")"),859912.86)</f>
        <v>859912.86</v>
      </c>
      <c r="O383" s="165">
        <f t="shared" ca="1" si="109"/>
        <v>83.606819507642044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IFERROR(__xludf.DUMMYFUNCTION("IMPORTRANGE(""https://docs.google.com/spreadsheets/d/1SX6NBoVAgQJ6U1MVXOaj8PK2l7WJ3RER9xtqwdhxkhw/edit?usp=sharing"",""ราชบุรี!M280"")"),859912.86)</f>
        <v>859912.86</v>
      </c>
      <c r="O385" s="169">
        <f t="shared" ca="1" si="109"/>
        <v>83.606819507642044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IFERROR(__xludf.DUMMYFUNCTION("IMPORTRANGE(""https://docs.google.com/spreadsheets/d/1SX6NBoVAgQJ6U1MVXOaj8PK2l7WJ3RER9xtqwdhxkhw/edit?usp=sharing"",""ราชบุรี!M282"")"),451280.88)</f>
        <v>451280.88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IFERROR(__xludf.DUMMYFUNCTION("IMPORTRANGE(""https://docs.google.com/spreadsheets/d/1SX6NBoVAgQJ6U1MVXOaj8PK2l7WJ3RER9xtqwdhxkhw/edit?usp=sharing"",""ราชบุรี!M283"")"),161735.6)</f>
        <v>161735.6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IFERROR(__xludf.DUMMYFUNCTION("IMPORTRANGE(""https://docs.google.com/spreadsheets/d/1SX6NBoVAgQJ6U1MVXOaj8PK2l7WJ3RER9xtqwdhxkhw/edit?usp=sharing"",""ราชบุรี!M284"")"),48896.38)</f>
        <v>48896.38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IFERROR(__xludf.DUMMYFUNCTION("IMPORTRANGE(""https://docs.google.com/spreadsheets/d/1SX6NBoVAgQJ6U1MVXOaj8PK2l7WJ3RER9xtqwdhxkhw/edit?usp=sharing"",""ราชบุรี!J293"")"),104)</f>
        <v>104</v>
      </c>
      <c r="K398" s="163">
        <f t="shared" ca="1" si="110"/>
        <v>104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IFERROR(__xludf.DUMMYFUNCTION("IMPORTRANGE(""https://docs.google.com/spreadsheets/d/1SX6NBoVAgQJ6U1MVXOaj8PK2l7WJ3RER9xtqwdhxkhw/edit?usp=sharing"",""ราชบุรี!M296"")"),217645.56)</f>
        <v>217645.56</v>
      </c>
      <c r="O401" s="373">
        <f ca="1">+IF(L401&gt;0,N401*100/L401,0)</f>
        <v>96.078029400079458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IFERROR(__xludf.DUMMYFUNCTION("IMPORTRANGE(""https://docs.google.com/spreadsheets/d/1SX6NBoVAgQJ6U1MVXOaj8PK2l7WJ3RER9xtqwdhxkhw/edit?usp=sharing"",""ราชบุรี!M299"")"),217645.56)</f>
        <v>217645.56</v>
      </c>
      <c r="O404" s="169">
        <f t="shared" ca="1" si="112"/>
        <v>96.078029400079458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IFERROR(__xludf.DUMMYFUNCTION("IMPORTRANGE(""https://docs.google.com/spreadsheets/d/1SX6NBoVAgQJ6U1MVXOaj8PK2l7WJ3RER9xtqwdhxkhw/edit?usp=sharing"",""ราชบุรี!M301"")"),217645.56)</f>
        <v>217645.56</v>
      </c>
      <c r="O406" s="169">
        <f t="shared" ca="1" si="112"/>
        <v>96.078029400079458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IFERROR(__xludf.DUMMYFUNCTION("IMPORTRANGE(""https://docs.google.com/spreadsheets/d/1SX6NBoVAgQJ6U1MVXOaj8PK2l7WJ3RER9xtqwdhxkhw/edit?usp=sharing"",""ราชบุรี!M305"")"),26315.56)</f>
        <v>26315.56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IFERROR(__xludf.DUMMYFUNCTION("IMPORTRANGE(""https://docs.google.com/spreadsheets/d/1SX6NBoVAgQJ6U1MVXOaj8PK2l7WJ3RER9xtqwdhxkhw/edit?usp=sharing"",""ราชบุรี!M330"")"),97773.9599999999)</f>
        <v>97773.959999999905</v>
      </c>
      <c r="O435" s="412">
        <f t="shared" ref="O435:O439" ca="1" si="114">+IF(L435&gt;0,N435*100/L435,0)</f>
        <v>97.773959999999903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IFERROR(__xludf.DUMMYFUNCTION("IMPORTRANGE(""https://docs.google.com/spreadsheets/d/1SX6NBoVAgQJ6U1MVXOaj8PK2l7WJ3RER9xtqwdhxkhw/edit?usp=sharing"",""ราชบุรี!M332"")"),97773.9599999999)</f>
        <v>97773.959999999905</v>
      </c>
      <c r="O437" s="169">
        <f t="shared" ca="1" si="114"/>
        <v>97.773959999999903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IFERROR(__xludf.DUMMYFUNCTION("IMPORTRANGE(""https://docs.google.com/spreadsheets/d/1SX6NBoVAgQJ6U1MVXOaj8PK2l7WJ3RER9xtqwdhxkhw/edit?usp=sharing"",""ราชบุรี!M334"")"),97773.9599999999)</f>
        <v>97773.959999999905</v>
      </c>
      <c r="O439" s="169">
        <f t="shared" ca="1" si="114"/>
        <v>97.773959999999903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IFERROR(__xludf.DUMMYFUNCTION("IMPORTRANGE(""https://docs.google.com/spreadsheets/d/1SX6NBoVAgQJ6U1MVXOaj8PK2l7WJ3RER9xtqwdhxkhw/edit?usp=sharing"",""ราชบุรี!M335"")"),47457)</f>
        <v>47457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IFERROR(__xludf.DUMMYFUNCTION("IMPORTRANGE(""https://docs.google.com/spreadsheets/d/1SX6NBoVAgQJ6U1MVXOaj8PK2l7WJ3RER9xtqwdhxkhw/edit?usp=sharing"",""ราชบุรี!M338"")"),50316.96)</f>
        <v>50316.959999999999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IFERROR(__xludf.DUMMYFUNCTION("IMPORTRANGE(""https://docs.google.com/spreadsheets/d/1SX6NBoVAgQJ6U1MVXOaj8PK2l7WJ3RER9xtqwdhxkhw/edit?usp=sharing"",""ราชบุรี!M350"")"),56245.42)</f>
        <v>56245.42</v>
      </c>
      <c r="O455" s="373">
        <f t="shared" ref="O455:O459" ca="1" si="116">+IF(L455&gt;0,N455*100/L455,0)</f>
        <v>74.288646449704146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IFERROR(__xludf.DUMMYFUNCTION("IMPORTRANGE(""https://docs.google.com/spreadsheets/d/1SX6NBoVAgQJ6U1MVXOaj8PK2l7WJ3RER9xtqwdhxkhw/edit?usp=sharing"",""ราชบุรี!M352"")"),56245.42)</f>
        <v>56245.42</v>
      </c>
      <c r="O457" s="169">
        <f t="shared" ca="1" si="116"/>
        <v>74.288646449704146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IFERROR(__xludf.DUMMYFUNCTION("IMPORTRANGE(""https://docs.google.com/spreadsheets/d/1SX6NBoVAgQJ6U1MVXOaj8PK2l7WJ3RER9xtqwdhxkhw/edit?usp=sharing"",""ราชบุรี!M354"")"),56245.42)</f>
        <v>56245.42</v>
      </c>
      <c r="O459" s="169">
        <f t="shared" ca="1" si="116"/>
        <v>74.288646449704146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IFERROR(__xludf.DUMMYFUNCTION("IMPORTRANGE(""https://docs.google.com/spreadsheets/d/1SX6NBoVAgQJ6U1MVXOaj8PK2l7WJ3RER9xtqwdhxkhw/edit?usp=sharing"",""ราชบุรี!M358"")"),56245.42)</f>
        <v>56245.42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IFERROR(__xludf.DUMMYFUNCTION("IMPORTRANGE(""https://docs.google.com/spreadsheets/d/1SX6NBoVAgQJ6U1MVXOaj8PK2l7WJ3RER9xtqwdhxkhw/edit?usp=sharing"",""ราชบุรี!J392"")"),1430)</f>
        <v>1430</v>
      </c>
      <c r="K497" s="444">
        <f t="shared" ca="1" si="117"/>
        <v>83.528037383177576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IFERROR(__xludf.DUMMYFUNCTION("IMPORTRANGE(""https://docs.google.com/spreadsheets/d/1SX6NBoVAgQJ6U1MVXOaj8PK2l7WJ3RER9xtqwdhxkhw/edit?usp=sharing"",""ราชบุรี!J393"")"),1430)</f>
        <v>1430</v>
      </c>
      <c r="K498" s="202">
        <f t="shared" ca="1" si="117"/>
        <v>83.528037383177576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IFERROR(__xludf.DUMMYFUNCTION("IMPORTRANGE(""https://docs.google.com/spreadsheets/d/1SX6NBoVAgQJ6U1MVXOaj8PK2l7WJ3RER9xtqwdhxkhw/edit?usp=sharing"",""ราชบุรี!J394"")"),96)</f>
        <v>96</v>
      </c>
      <c r="K499" s="202">
        <f t="shared" ca="1" si="117"/>
        <v>82.051282051282058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IFERROR(__xludf.DUMMYFUNCTION("IMPORTRANGE(""https://docs.google.com/spreadsheets/d/1SX6NBoVAgQJ6U1MVXOaj8PK2l7WJ3RER9xtqwdhxkhw/edit?usp=sharing"",""ราชบุรี!J395"")"),1422)</f>
        <v>1422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IFERROR(__xludf.DUMMYFUNCTION("IMPORTRANGE(""https://docs.google.com/spreadsheets/d/1SX6NBoVAgQJ6U1MVXOaj8PK2l7WJ3RER9xtqwdhxkhw/edit?usp=sharing"",""ราชบุรี!J396"")"),95)</f>
        <v>95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IFERROR(__xludf.DUMMYFUNCTION("IMPORTRANGE(""https://docs.google.com/spreadsheets/d/1SX6NBoVAgQJ6U1MVXOaj8PK2l7WJ3RER9xtqwdhxkhw/edit?usp=sharing"",""ราชบุรี!J397"")"),1422)</f>
        <v>1422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IFERROR(__xludf.DUMMYFUNCTION("IMPORTRANGE(""https://docs.google.com/spreadsheets/d/1SX6NBoVAgQJ6U1MVXOaj8PK2l7WJ3RER9xtqwdhxkhw/edit?usp=sharing"",""ราชบุรี!J398"")"),95)</f>
        <v>95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IFERROR(__xludf.DUMMYFUNCTION("IMPORTRANGE(""https://docs.google.com/spreadsheets/d/1SX6NBoVAgQJ6U1MVXOaj8PK2l7WJ3RER9xtqwdhxkhw/edit?usp=sharing"",""ราชบุรี!M433"")"),17150)</f>
        <v>17150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IFERROR(__xludf.DUMMYFUNCTION("IMPORTRANGE(""https://docs.google.com/spreadsheets/d/1SX6NBoVAgQJ6U1MVXOaj8PK2l7WJ3RER9xtqwdhxkhw/edit?usp=sharing"",""ราชบุรี!M436"")"),10966.97)</f>
        <v>10966.97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IFERROR(__xludf.DUMMYFUNCTION("IMPORTRANGE(""https://docs.google.com/spreadsheets/d/1SX6NBoVAgQJ6U1MVXOaj8PK2l7WJ3RER9xtqwdhxkhw/edit?usp=sharing"",""ราชบุรี!J459"")"),4080)</f>
        <v>4080</v>
      </c>
      <c r="K564" s="372">
        <f ca="1">IF(I564&gt;0,J564*100/I564,0)</f>
        <v>741.81818181818187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IFERROR(__xludf.DUMMYFUNCTION("IMPORTRANGE(""https://docs.google.com/spreadsheets/d/1SX6NBoVAgQJ6U1MVXOaj8PK2l7WJ3RER9xtqwdhxkhw/edit?usp=sharing"",""ราชบุรี!M459"")"),118817.6)</f>
        <v>118817.60000000001</v>
      </c>
      <c r="O564" s="373">
        <f t="shared" ref="O564:O568" ca="1" si="122">+IF(L564&gt;0,N564*100/L564,0)</f>
        <v>94.239847715736047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IFERROR(__xludf.DUMMYFUNCTION("IMPORTRANGE(""https://docs.google.com/spreadsheets/d/1SX6NBoVAgQJ6U1MVXOaj8PK2l7WJ3RER9xtqwdhxkhw/edit?usp=sharing"",""ราชบุรี!M461"")"),118817.6)</f>
        <v>118817.60000000001</v>
      </c>
      <c r="O566" s="169">
        <f t="shared" ca="1" si="122"/>
        <v>94.239847715736047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IFERROR(__xludf.DUMMYFUNCTION("IMPORTRANGE(""https://docs.google.com/spreadsheets/d/1SX6NBoVAgQJ6U1MVXOaj8PK2l7WJ3RER9xtqwdhxkhw/edit?usp=sharing"",""ราชบุรี!M463"")"),118817.6)</f>
        <v>118817.60000000001</v>
      </c>
      <c r="O568" s="169">
        <f t="shared" ca="1" si="122"/>
        <v>94.239847715736047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IFERROR(__xludf.DUMMYFUNCTION("IMPORTRANGE(""https://docs.google.com/spreadsheets/d/1SX6NBoVAgQJ6U1MVXOaj8PK2l7WJ3RER9xtqwdhxkhw/edit?usp=sharing"",""ราชบุรี!M466"")"),92055.6)</f>
        <v>92055.6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IFERROR(__xludf.DUMMYFUNCTION("IMPORTRANGE(""https://docs.google.com/spreadsheets/d/1SX6NBoVAgQJ6U1MVXOaj8PK2l7WJ3RER9xtqwdhxkhw/edit?usp=sharing"",""ราชบุรี!M467"")"),26762)</f>
        <v>26762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IFERROR(__xludf.DUMMYFUNCTION("IMPORTRANGE(""https://docs.google.com/spreadsheets/d/1SX6NBoVAgQJ6U1MVXOaj8PK2l7WJ3RER9xtqwdhxkhw/edit?usp=sharing"",""ราชบุรี!J468"")"),4080)</f>
        <v>4080</v>
      </c>
      <c r="K573" s="202">
        <f ca="1">IF(I573&gt;0,J573*100/I573,0)</f>
        <v>741.81818181818187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IFERROR(__xludf.DUMMYFUNCTION("IMPORTRANGE(""https://docs.google.com/spreadsheets/d/1SX6NBoVAgQJ6U1MVXOaj8PK2l7WJ3RER9xtqwdhxkhw/edit?usp=sharing"",""ราชบุรี!J472"")"),3887)</f>
        <v>3887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IFERROR(__xludf.DUMMYFUNCTION("IMPORTRANGE(""https://docs.google.com/spreadsheets/d/1SX6NBoVAgQJ6U1MVXOaj8PK2l7WJ3RER9xtqwdhxkhw/edit?usp=sharing"",""ราชบุรี!L492"")"),2600)</f>
        <v>2600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11.538461538461538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IFERROR(__xludf.DUMMYFUNCTION("IMPORTRANGE(""https://docs.google.com/spreadsheets/d/1SX6NBoVAgQJ6U1MVXOaj8PK2l7WJ3RER9xtqwdhxkhw/edit?usp=sharing"",""ราชบุรี!L494"")"),2600)</f>
        <v>2600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11.538461538461538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IFERROR(__xludf.DUMMYFUNCTION("IMPORTRANGE(""https://docs.google.com/spreadsheets/d/1SX6NBoVAgQJ6U1MVXOaj8PK2l7WJ3RER9xtqwdhxkhw/edit?usp=sharing"",""ราชบุรี!L496"")"),2600)</f>
        <v>2600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11.538461538461538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IFERROR(__xludf.DUMMYFUNCTION("IMPORTRANGE(""https://docs.google.com/spreadsheets/d/1SX6NBoVAgQJ6U1MVXOaj8PK2l7WJ3RER9xtqwdhxkhw/edit?usp=sharing"",""ราชบุรี!J523"")"),1508388.26)</f>
        <v>1508388.26</v>
      </c>
      <c r="K628" s="343">
        <f t="shared" ref="K628:K635" ca="1" si="129">IF(I628&gt;0,J628*100/I628,0)</f>
        <v>102.42931369958254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IFERROR(__xludf.DUMMYFUNCTION("IMPORTRANGE(""https://docs.google.com/spreadsheets/d/1SX6NBoVAgQJ6U1MVXOaj8PK2l7WJ3RER9xtqwdhxkhw/edit?usp=sharing"",""ราชบุรี!J524"")"),99)</f>
        <v>99</v>
      </c>
      <c r="K629" s="343">
        <f t="shared" ca="1" si="129"/>
        <v>98.019801980198025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IFERROR(__xludf.DUMMYFUNCTION("IMPORTRANGE(""https://docs.google.com/spreadsheets/d/1SX6NBoVAgQJ6U1MVXOaj8PK2l7WJ3RER9xtqwdhxkhw/edit?usp=sharing"",""ราชบุรี!J525"")"),1121093.84)</f>
        <v>1121093.8400000001</v>
      </c>
      <c r="K630" s="343">
        <f t="shared" ca="1" si="129"/>
        <v>27.022928735124506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IFERROR(__xludf.DUMMYFUNCTION("IMPORTRANGE(""https://docs.google.com/spreadsheets/d/1SX6NBoVAgQJ6U1MVXOaj8PK2l7WJ3RER9xtqwdhxkhw/edit?usp=sharing"",""ราชบุรี!J526"")"),144)</f>
        <v>144</v>
      </c>
      <c r="K631" s="343">
        <f t="shared" ca="1" si="129"/>
        <v>70.935960591133011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IFERROR(__xludf.DUMMYFUNCTION("IMPORTRANGE(""https://docs.google.com/spreadsheets/d/1SX6NBoVAgQJ6U1MVXOaj8PK2l7WJ3RER9xtqwdhxkhw/edit?usp=sharing"",""ราชบุรี!J527"")"),91613.29)</f>
        <v>91613.29</v>
      </c>
      <c r="K632" s="343">
        <f t="shared" ca="1" si="129"/>
        <v>70.050263713217291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IFERROR(__xludf.DUMMYFUNCTION("IMPORTRANGE(""https://docs.google.com/spreadsheets/d/1SX6NBoVAgQJ6U1MVXOaj8PK2l7WJ3RER9xtqwdhxkhw/edit?usp=sharing"",""ราชบุรี!J528"")"),12)</f>
        <v>12</v>
      </c>
      <c r="K633" s="343">
        <f t="shared" ca="1" si="129"/>
        <v>80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IFERROR(__xludf.DUMMYFUNCTION("IMPORTRANGE(""https://docs.google.com/spreadsheets/d/1SX6NBoVAgQJ6U1MVXOaj8PK2l7WJ3RER9xtqwdhxkhw/edit?usp=sharing"",""ราชบุรี!J529"")"),1765000)</f>
        <v>1765000</v>
      </c>
      <c r="K634" s="343">
        <f t="shared" ca="1" si="129"/>
        <v>88.25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IFERROR(__xludf.DUMMYFUNCTION("IMPORTRANGE(""https://docs.google.com/spreadsheets/d/1SX6NBoVAgQJ6U1MVXOaj8PK2l7WJ3RER9xtqwdhxkhw/edit?usp=sharing"",""ราชบุรี!J530"")"),58)</f>
        <v>58</v>
      </c>
      <c r="K635" s="487">
        <f t="shared" ca="1" si="129"/>
        <v>76.315789473684205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11626292</v>
      </c>
      <c r="M8" s="23">
        <f t="shared" ca="1" si="0"/>
        <v>9169651</v>
      </c>
      <c r="N8" s="23">
        <f t="shared" ca="1" si="0"/>
        <v>9989022.7200000007</v>
      </c>
      <c r="O8" s="22">
        <f t="shared" ref="O8:O16" ca="1" si="1">IF(L8&gt;0,N8*100/L8,0)</f>
        <v>85.917528305671325</v>
      </c>
      <c r="P8" s="22">
        <f t="shared" ref="P8:P16" ca="1" si="2">IF(M8&gt;0,N8*100/M8,0)</f>
        <v>108.93569144561773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11626292</v>
      </c>
      <c r="M10" s="30">
        <f t="shared" ca="1" si="4"/>
        <v>9169651</v>
      </c>
      <c r="N10" s="30">
        <f t="shared" ca="1" si="4"/>
        <v>9989022.7200000007</v>
      </c>
      <c r="O10" s="29">
        <f t="shared" ca="1" si="1"/>
        <v>85.917528305671325</v>
      </c>
      <c r="P10" s="29">
        <f t="shared" ca="1" si="2"/>
        <v>108.93569144561773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7404142</v>
      </c>
      <c r="M12" s="38">
        <f t="shared" ca="1" si="6"/>
        <v>4969651</v>
      </c>
      <c r="N12" s="38">
        <f t="shared" ca="1" si="6"/>
        <v>5766872.7200000007</v>
      </c>
      <c r="O12" s="38">
        <f t="shared" ca="1" si="1"/>
        <v>77.887116697653838</v>
      </c>
      <c r="P12" s="38">
        <f t="shared" ca="1" si="2"/>
        <v>116.04180494767139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2540832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4863310</v>
      </c>
      <c r="M14" s="38">
        <f t="shared" si="8"/>
        <v>0</v>
      </c>
      <c r="N14" s="38">
        <f t="shared" ca="1" si="8"/>
        <v>1426354.15</v>
      </c>
      <c r="O14" s="38">
        <f t="shared" ca="1" si="1"/>
        <v>29.328875806806476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4222150</v>
      </c>
      <c r="M16" s="38">
        <f t="shared" ca="1" si="10"/>
        <v>4200000</v>
      </c>
      <c r="N16" s="38">
        <f t="shared" ca="1" si="10"/>
        <v>4222150</v>
      </c>
      <c r="O16" s="49">
        <f t="shared" ca="1" si="1"/>
        <v>100</v>
      </c>
      <c r="P16" s="49">
        <f t="shared" ca="1" si="2"/>
        <v>100.52738095238095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9061251</v>
      </c>
      <c r="M18" s="23">
        <f t="shared" ca="1" si="11"/>
        <v>9169651</v>
      </c>
      <c r="N18" s="23">
        <f t="shared" ca="1" si="11"/>
        <v>8562668.5700000003</v>
      </c>
      <c r="O18" s="22">
        <f t="shared" ref="O18:O20" ca="1" si="12">IF(L18&gt;0,N18*100/L18,0)</f>
        <v>94.497642433699269</v>
      </c>
      <c r="P18" s="22">
        <f t="shared" ref="P18:P26" ca="1" si="13">IF(M18&gt;0,N18*100/M18,0)</f>
        <v>93.380528550105126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9061251</v>
      </c>
      <c r="M20" s="30">
        <f t="shared" ca="1" si="15"/>
        <v>9169651</v>
      </c>
      <c r="N20" s="30">
        <f t="shared" ca="1" si="15"/>
        <v>8562668.5700000003</v>
      </c>
      <c r="O20" s="29">
        <f t="shared" ca="1" si="12"/>
        <v>94.497642433699269</v>
      </c>
      <c r="P20" s="29">
        <f t="shared" ca="1" si="13"/>
        <v>93.380528550105126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4839101</v>
      </c>
      <c r="M22" s="41">
        <f t="shared" ca="1" si="18"/>
        <v>4969651</v>
      </c>
      <c r="N22" s="38">
        <f t="shared" ca="1" si="18"/>
        <v>4340518.57</v>
      </c>
      <c r="O22" s="38">
        <f t="shared" ca="1" si="17"/>
        <v>89.696796367755084</v>
      </c>
      <c r="P22" s="38">
        <f t="shared" ca="1" si="13"/>
        <v>87.340510832652029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2540832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2298269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4222150</v>
      </c>
      <c r="M26" s="49">
        <f t="shared" ca="1" si="22"/>
        <v>4200000</v>
      </c>
      <c r="N26" s="49">
        <f t="shared" ca="1" si="22"/>
        <v>4222150</v>
      </c>
      <c r="O26" s="49">
        <f t="shared" ca="1" si="17"/>
        <v>100</v>
      </c>
      <c r="P26" s="49">
        <f t="shared" ca="1" si="13"/>
        <v>100.52738095238095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2565041</v>
      </c>
      <c r="M28" s="23">
        <f t="shared" si="23"/>
        <v>0</v>
      </c>
      <c r="N28" s="23">
        <f t="shared" ca="1" si="23"/>
        <v>1426354.15</v>
      </c>
      <c r="O28" s="22">
        <f t="shared" ref="O28:O30" ca="1" si="24">IF(L28&gt;0,N28*100/L28,0)</f>
        <v>55.607460075686902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2565041</v>
      </c>
      <c r="M30" s="30">
        <f t="shared" si="27"/>
        <v>0</v>
      </c>
      <c r="N30" s="30">
        <f t="shared" ca="1" si="27"/>
        <v>1426354.15</v>
      </c>
      <c r="O30" s="29">
        <f t="shared" ca="1" si="24"/>
        <v>55.607460075686902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2565041</v>
      </c>
      <c r="M32" s="38">
        <f t="shared" si="30"/>
        <v>0</v>
      </c>
      <c r="N32" s="38">
        <f t="shared" ca="1" si="30"/>
        <v>1426354.15</v>
      </c>
      <c r="O32" s="38">
        <f t="shared" ca="1" si="29"/>
        <v>55.607460075686902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2565041</v>
      </c>
      <c r="M34" s="38">
        <f t="shared" si="32"/>
        <v>0</v>
      </c>
      <c r="N34" s="38">
        <f t="shared" ca="1" si="32"/>
        <v>1426354.15</v>
      </c>
      <c r="O34" s="38">
        <f t="shared" ca="1" si="29"/>
        <v>55.607460075686902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9061251</v>
      </c>
      <c r="M37" s="54">
        <f t="shared" ca="1" si="33"/>
        <v>9169651</v>
      </c>
      <c r="N37" s="54">
        <f t="shared" ca="1" si="33"/>
        <v>8562668.5700000003</v>
      </c>
      <c r="O37" s="55">
        <f t="shared" ca="1" si="29"/>
        <v>94.497642433699269</v>
      </c>
      <c r="P37" s="55">
        <f t="shared" ca="1" si="25"/>
        <v>93.380528550105126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882250</v>
      </c>
      <c r="M41" s="78">
        <f t="shared" ca="1" si="34"/>
        <v>860100</v>
      </c>
      <c r="N41" s="78">
        <f t="shared" ca="1" si="34"/>
        <v>776626.4</v>
      </c>
      <c r="O41" s="77">
        <f t="shared" ref="O41:O43" ca="1" si="35">IF(L41&gt;0,N41*100/L41,0)</f>
        <v>88.027928591669024</v>
      </c>
      <c r="P41" s="77">
        <f t="shared" ref="P41:P43" ca="1" si="36">IF(M41&gt;0,N41*100/M41,0)</f>
        <v>90.294895942332289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882250</v>
      </c>
      <c r="M43" s="78">
        <f t="shared" ca="1" si="38"/>
        <v>860100</v>
      </c>
      <c r="N43" s="78">
        <f t="shared" ca="1" si="38"/>
        <v>776626.4</v>
      </c>
      <c r="O43" s="77">
        <f t="shared" ca="1" si="35"/>
        <v>88.027928591669024</v>
      </c>
      <c r="P43" s="77">
        <f t="shared" ca="1" si="36"/>
        <v>90.294895942332289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860100</v>
      </c>
      <c r="M45" s="49">
        <f ca="1">IFERROR(__xludf.DUMMYFUNCTION("IMPORTRANGE(""https://docs.google.com/spreadsheets/d/1Yj_ptqi66GCucihVvJfMjLAmec39IyEx_6qawtMGysU/edit?usp=sharing"",""สบก!Q74"")"),860100)</f>
        <v>860100</v>
      </c>
      <c r="N45" s="49">
        <f ca="1">IFERROR(__xludf.DUMMYFUNCTION("IMPORTRANGE(""https://docs.google.com/spreadsheets/d/1Yj_ptqi66GCucihVvJfMjLAmec39IyEx_6qawtMGysU/edit?usp=sharing"",""สบก!R74"")"),754476.4)</f>
        <v>754476.4</v>
      </c>
      <c r="O45" s="38">
        <f ca="1">IF(L45&gt;0,N45*100/L45,0)</f>
        <v>87.719613998372282</v>
      </c>
      <c r="P45" s="38">
        <f ca="1">IF(M45&gt;0,N45*100/M45,0)</f>
        <v>87.719613998372282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IFERROR(__xludf.DUMMYFUNCTION("IMPORTRANGE(""https://docs.google.com/spreadsheets/d/1Yj_ptqi66GCucihVvJfMjLAmec39IyEx_6qawtMGysU/edit?usp=sharing"",""สบก!M74"")"),860100)</f>
        <v>860100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IFERROR(__xludf.DUMMYFUNCTION("IMPORTRANGE(""https://docs.google.com/spreadsheets/d/1Yj_ptqi66GCucihVvJfMjLAmec39IyEx_6qawtMGysU/edit?usp=sharing"",""สบก!O74"")"),22150)</f>
        <v>22150</v>
      </c>
      <c r="M49" s="49"/>
      <c r="N49" s="49">
        <f ca="1">IFERROR(__xludf.DUMMYFUNCTION("IMPORTRANGE(""https://docs.google.com/spreadsheets/d/1Yj_ptqi66GCucihVvJfMjLAmec39IyEx_6qawtMGysU/edit?usp=sharing"",""สบก!S74"")"),22150)</f>
        <v>22150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741132</v>
      </c>
      <c r="M53" s="121">
        <f t="shared" ca="1" si="39"/>
        <v>741132</v>
      </c>
      <c r="N53" s="121">
        <f t="shared" ca="1" si="39"/>
        <v>676332</v>
      </c>
      <c r="O53" s="120">
        <f t="shared" ref="O53:O55" ca="1" si="40">IF(L53&gt;0,N53*100/L53,0)</f>
        <v>91.256618254238106</v>
      </c>
      <c r="P53" s="120">
        <f t="shared" ref="P53:P55" ca="1" si="41">IF(M53&gt;0,N53*100/M53,0)</f>
        <v>91.256618254238106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741132</v>
      </c>
      <c r="M55" s="121">
        <f t="shared" ca="1" si="43"/>
        <v>741132</v>
      </c>
      <c r="N55" s="121">
        <f t="shared" ca="1" si="43"/>
        <v>676332</v>
      </c>
      <c r="O55" s="120">
        <f t="shared" ca="1" si="40"/>
        <v>91.256618254238106</v>
      </c>
      <c r="P55" s="120">
        <f t="shared" ca="1" si="41"/>
        <v>91.256618254238106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741132</v>
      </c>
      <c r="M57" s="49">
        <f ca="1">IFERROR(__xludf.DUMMYFUNCTION("IMPORTRANGE(""https://docs.google.com/spreadsheets/d/1Yj_ptqi66GCucihVvJfMjLAmec39IyEx_6qawtMGysU/edit?usp=sharing"",""สบก!Z74"")"),741132)</f>
        <v>741132</v>
      </c>
      <c r="N57" s="49">
        <f ca="1">IFERROR(__xludf.DUMMYFUNCTION("IMPORTRANGE(""https://docs.google.com/spreadsheets/d/1Yj_ptqi66GCucihVvJfMjLAmec39IyEx_6qawtMGysU/edit?usp=sharing"",""สบก!AA74"")"),676332)</f>
        <v>676332</v>
      </c>
      <c r="O57" s="38">
        <f ca="1">IF(L57&gt;0,N57*100/L57,0)</f>
        <v>91.256618254238106</v>
      </c>
      <c r="P57" s="38">
        <f ca="1">IF(M57&gt;0,N57*100/M57,0)</f>
        <v>91.256618254238106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IFERROR(__xludf.DUMMYFUNCTION("IMPORTRANGE(""https://docs.google.com/spreadsheets/d/1Yj_ptqi66GCucihVvJfMjLAmec39IyEx_6qawtMGysU/edit?usp=sharing"",""สบก!V74"")"),741132)</f>
        <v>741132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6029700</v>
      </c>
      <c r="M66" s="152">
        <f t="shared" ca="1" si="45"/>
        <v>6029700</v>
      </c>
      <c r="N66" s="152">
        <f t="shared" ca="1" si="45"/>
        <v>5896110.1699999999</v>
      </c>
      <c r="O66" s="151">
        <f t="shared" ref="O66:O68" ca="1" si="46">IF(L66&gt;0,N66*100/L66,0)</f>
        <v>97.784469708277356</v>
      </c>
      <c r="P66" s="151">
        <f t="shared" ref="P66:P68" ca="1" si="47">IF(M66&gt;0,N66*100/M66,0)</f>
        <v>97.784469708277356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6029700</v>
      </c>
      <c r="M68" s="157">
        <f t="shared" ca="1" si="49"/>
        <v>6029700</v>
      </c>
      <c r="N68" s="157">
        <f t="shared" ca="1" si="49"/>
        <v>5896110.1699999999</v>
      </c>
      <c r="O68" s="156">
        <f t="shared" ca="1" si="46"/>
        <v>97.784469708277356</v>
      </c>
      <c r="P68" s="156">
        <f t="shared" ca="1" si="47"/>
        <v>97.784469708277356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1829700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IFERROR(__xludf.DUMMYFUNCTION("IMPORTRANGE(""https://docs.google.com/spreadsheets/d/1Yj_ptqi66GCucihVvJfMjLAmec39IyEx_6qawtMGysU/edit?usp=sharing"",""สบก!AJ74"")"),1696110.17)</f>
        <v>1696110.17</v>
      </c>
      <c r="O70" s="169">
        <f ca="1">IF(L70&gt;0,N70*100/L70,0)</f>
        <v>92.698812373613166</v>
      </c>
      <c r="P70" s="169">
        <f ca="1">IF(M70&gt;0,N70*100/M70,0)</f>
        <v>92.698812373613166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IFERROR(__xludf.DUMMYFUNCTION("IMPORTRANGE(""https://docs.google.com/spreadsheets/d/1Yj_ptqi66GCucihVvJfMjLAmec39IyEx_6qawtMGysU/edit?usp=sharing"",""สบก!AF74"")"),1390500)</f>
        <v>1390500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66294</v>
      </c>
      <c r="M118" s="152">
        <f t="shared" ca="1" si="58"/>
        <v>66294</v>
      </c>
      <c r="N118" s="152">
        <f t="shared" ca="1" si="58"/>
        <v>63586</v>
      </c>
      <c r="O118" s="151">
        <f t="shared" ref="O118:O120" ca="1" si="59">IF(L118&gt;0,N118*100/L118,0)</f>
        <v>95.915165776691708</v>
      </c>
      <c r="P118" s="151">
        <f t="shared" ref="P118:P120" ca="1" si="60">IF(M118&gt;0,N118*100/M118,0)</f>
        <v>95.915165776691708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66294</v>
      </c>
      <c r="M120" s="157">
        <f t="shared" ca="1" si="62"/>
        <v>66294</v>
      </c>
      <c r="N120" s="157">
        <f t="shared" ca="1" si="62"/>
        <v>63586</v>
      </c>
      <c r="O120" s="156">
        <f t="shared" ca="1" si="59"/>
        <v>95.915165776691708</v>
      </c>
      <c r="P120" s="156">
        <f t="shared" ca="1" si="60"/>
        <v>95.915165776691708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66294</v>
      </c>
      <c r="M122" s="168">
        <f ca="1">IFERROR(__xludf.DUMMYFUNCTION("IMPORTRANGE(""https://docs.google.com/spreadsheets/d/1Yj_ptqi66GCucihVvJfMjLAmec39IyEx_6qawtMGysU/edit?usp=sharing"",""สบก!BA74"")"),66294)</f>
        <v>66294</v>
      </c>
      <c r="N122" s="169">
        <f ca="1">IFERROR(__xludf.DUMMYFUNCTION("IMPORTRANGE(""https://docs.google.com/spreadsheets/d/1Yj_ptqi66GCucihVvJfMjLAmec39IyEx_6qawtMGysU/edit?usp=sharing"",""สบก!BB74"")"),63586)</f>
        <v>63586</v>
      </c>
      <c r="O122" s="169">
        <f ca="1">IF(L122&gt;0,N122*100/L122,0)</f>
        <v>95.915165776691708</v>
      </c>
      <c r="P122" s="169">
        <f ca="1">IF(M122&gt;0,N122*100/M122,0)</f>
        <v>95.915165776691708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IFERROR(__xludf.DUMMYFUNCTION("IMPORTRANGE(""https://docs.google.com/spreadsheets/d/1Yj_ptqi66GCucihVvJfMjLAmec39IyEx_6qawtMGysU/edit?usp=sharing"",""สบก!AX74"")"),66294)</f>
        <v>66294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105500</v>
      </c>
      <c r="M140" s="152">
        <f t="shared" ca="1" si="64"/>
        <v>105500</v>
      </c>
      <c r="N140" s="152">
        <f t="shared" ca="1" si="64"/>
        <v>85924</v>
      </c>
      <c r="O140" s="151">
        <f t="shared" ref="O140:O142" ca="1" si="65">IF(L140&gt;0,N140*100/L140,0)</f>
        <v>81.44454976303318</v>
      </c>
      <c r="P140" s="151">
        <f t="shared" ref="P140:P142" ca="1" si="66">IF(M140&gt;0,N140*100/M140,0)</f>
        <v>81.44454976303318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105500</v>
      </c>
      <c r="M142" s="157">
        <f t="shared" ca="1" si="68"/>
        <v>105500</v>
      </c>
      <c r="N142" s="157">
        <f t="shared" ca="1" si="68"/>
        <v>85924</v>
      </c>
      <c r="O142" s="156">
        <f t="shared" ca="1" si="65"/>
        <v>81.44454976303318</v>
      </c>
      <c r="P142" s="156">
        <f t="shared" ca="1" si="66"/>
        <v>81.44454976303318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105500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IFERROR(__xludf.DUMMYFUNCTION("IMPORTRANGE(""https://docs.google.com/spreadsheets/d/1Yj_ptqi66GCucihVvJfMjLAmec39IyEx_6qawtMGysU/edit?usp=sharing"",""สบก!BK74"")"),85924)</f>
        <v>85924</v>
      </c>
      <c r="O144" s="169">
        <f ca="1">IF(L144&gt;0,N144*100/L144,0)</f>
        <v>81.44454976303318</v>
      </c>
      <c r="P144" s="169">
        <f ca="1">IF(M144&gt;0,N144*100/M144,0)</f>
        <v>81.44454976303318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IFERROR(__xludf.DUMMYFUNCTION("IMPORTRANGE(""https://docs.google.com/spreadsheets/d/1Yj_ptqi66GCucihVvJfMjLAmec39IyEx_6qawtMGysU/edit?usp=sharing"",""สบก!BG74"")"),105500)</f>
        <v>105500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IFERROR(__xludf.DUMMYFUNCTION("IMPORTRANGE(""https://docs.google.com/spreadsheets/d/1SX6NBoVAgQJ6U1MVXOaj8PK2l7WJ3RER9xtqwdhxkhw/edit?usp=sharing"",""ลพบุรี!J84"")"),132)</f>
        <v>132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IFERROR(__xludf.DUMMYFUNCTION("IMPORTRANGE(""https://docs.google.com/spreadsheets/d/1SX6NBoVAgQJ6U1MVXOaj8PK2l7WJ3RER9xtqwdhxkhw/edit?usp=sharing"",""ลพบุรี!J85"")"),132)</f>
        <v>132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186697</v>
      </c>
      <c r="O250" s="151">
        <f t="shared" ref="O250:O252" ca="1" si="78">IF(L250&gt;0,N250*100/L250,0)</f>
        <v>93.582456140350871</v>
      </c>
      <c r="P250" s="151">
        <f t="shared" ref="P250:P252" ca="1" si="79">IF(M250&gt;0,N250*100/M250,0)</f>
        <v>93.582456140350871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186697</v>
      </c>
      <c r="O252" s="156">
        <f t="shared" ca="1" si="78"/>
        <v>93.582456140350871</v>
      </c>
      <c r="P252" s="156">
        <f t="shared" ca="1" si="79"/>
        <v>93.582456140350871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IFERROR(__xludf.DUMMYFUNCTION("IMPORTRANGE(""https://docs.google.com/spreadsheets/d/1Yj_ptqi66GCucihVvJfMjLAmec39IyEx_6qawtMGysU/edit?usp=sharing"",""สบก!CC74"")"),186697)</f>
        <v>186697</v>
      </c>
      <c r="O254" s="169">
        <f ca="1">IF(L254&gt;0,N254*100/L254,0)</f>
        <v>93.582456140350871</v>
      </c>
      <c r="P254" s="169">
        <f ca="1">IF(M254&gt;0,N254*100/M254,0)</f>
        <v>93.582456140350871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45170</v>
      </c>
      <c r="O271" s="151">
        <f t="shared" ref="O271:O273" ca="1" si="84">IF(L271&gt;0,N271*100/L271,0)</f>
        <v>81.829710144927532</v>
      </c>
      <c r="P271" s="151">
        <f t="shared" ref="P271:P273" ca="1" si="85">IF(M271&gt;0,N271*100/M271,0)</f>
        <v>81.829710144927532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45170</v>
      </c>
      <c r="O273" s="156">
        <f t="shared" ca="1" si="84"/>
        <v>81.829710144927532</v>
      </c>
      <c r="P273" s="156">
        <f t="shared" ca="1" si="85"/>
        <v>81.829710144927532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IFERROR(__xludf.DUMMYFUNCTION("IMPORTRANGE(""https://docs.google.com/spreadsheets/d/1Yj_ptqi66GCucihVvJfMjLAmec39IyEx_6qawtMGysU/edit?usp=sharing"",""สบก!CL74"")"),45170)</f>
        <v>45170</v>
      </c>
      <c r="O275" s="169">
        <f ca="1">IF(L275&gt;0,N275*100/L275,0)</f>
        <v>81.829710144927532</v>
      </c>
      <c r="P275" s="169">
        <f ca="1">IF(M275&gt;0,N275*100/M275,0)</f>
        <v>81.829710144927532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IFERROR(__xludf.DUMMYFUNCTION("IMPORTRANGE(""https://docs.google.com/spreadsheets/d/1SX6NBoVAgQJ6U1MVXOaj8PK2l7WJ3RER9xtqwdhxkhw/edit?usp=sharing"",""ลพบุรี!J228"")"),135)</f>
        <v>135</v>
      </c>
      <c r="K328" s="318">
        <f ca="1">IF(I328&gt;0,J328*100/I328,0)</f>
        <v>79.411764705882348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1091100</v>
      </c>
      <c r="N329" s="152">
        <f t="shared" ca="1" si="98"/>
        <v>811098</v>
      </c>
      <c r="O329" s="151">
        <f t="shared" ref="O329:O331" ca="1" si="99">IF(L329&gt;0,N329*100/L329,0)</f>
        <v>84.440997345270944</v>
      </c>
      <c r="P329" s="151">
        <f t="shared" ref="P329:P331" ca="1" si="100">IF(M329&gt;0,N329*100/M329,0)</f>
        <v>74.337640912840257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1091100</v>
      </c>
      <c r="N331" s="157">
        <f t="shared" ca="1" si="102"/>
        <v>811098</v>
      </c>
      <c r="O331" s="156">
        <f t="shared" ca="1" si="99"/>
        <v>84.440997345270944</v>
      </c>
      <c r="P331" s="156">
        <f t="shared" ca="1" si="100"/>
        <v>74.337640912840257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IFERROR(__xludf.DUMMYFUNCTION("IMPORTRANGE(""https://docs.google.com/spreadsheets/d/1Yj_ptqi66GCucihVvJfMjLAmec39IyEx_6qawtMGysU/edit?usp=sharing"",""สบก!DL74"")"),1091100)</f>
        <v>1091100</v>
      </c>
      <c r="N333" s="169">
        <f ca="1">IFERROR(__xludf.DUMMYFUNCTION("IMPORTRANGE(""https://docs.google.com/spreadsheets/d/1Yj_ptqi66GCucihVvJfMjLAmec39IyEx_6qawtMGysU/edit?usp=sharing"",""สบก!DM74"")"),811098)</f>
        <v>811098</v>
      </c>
      <c r="O333" s="169">
        <f ca="1">IF(L333&gt;0,N333*100/L333,0)</f>
        <v>84.440997345270944</v>
      </c>
      <c r="P333" s="169">
        <f ca="1">IF(M333&gt;0,N333*100/M333,0)</f>
        <v>74.337640912840257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IFERROR(__xludf.DUMMYFUNCTION("IMPORTRANGE(""https://docs.google.com/spreadsheets/d/1SX6NBoVAgQJ6U1MVXOaj8PK2l7WJ3RER9xtqwdhxkhw/edit?usp=sharing"",""ลพบุรี!J234"")"),248)</f>
        <v>248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IFERROR(__xludf.DUMMYFUNCTION("IMPORTRANGE(""https://docs.google.com/spreadsheets/d/1SX6NBoVAgQJ6U1MVXOaj8PK2l7WJ3RER9xtqwdhxkhw/edit?usp=sharing"",""ลพบุรี!I235"")"),4590)</f>
        <v>4590</v>
      </c>
      <c r="J340" s="188">
        <f ca="1">IFERROR(__xludf.DUMMYFUNCTION("IMPORTRANGE(""https://docs.google.com/spreadsheets/d/1SX6NBoVAgQJ6U1MVXOaj8PK2l7WJ3RER9xtqwdhxkhw/edit?usp=sharing"",""ลพบุรี!J235"")"),2741.98)</f>
        <v>2741.98</v>
      </c>
      <c r="K340" s="343">
        <f t="shared" ca="1" si="103"/>
        <v>59.738126361655773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IFERROR(__xludf.DUMMYFUNCTION("IMPORTRANGE(""https://docs.google.com/spreadsheets/d/1SX6NBoVAgQJ6U1MVXOaj8PK2l7WJ3RER9xtqwdhxkhw/edit?usp=sharing"",""ลพบุรี!J236"")"),291)</f>
        <v>291</v>
      </c>
      <c r="K341" s="343">
        <f t="shared" ca="1" si="103"/>
        <v>171.1764705882353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IFERROR(__xludf.DUMMYFUNCTION("IMPORTRANGE(""https://docs.google.com/spreadsheets/d/1SX6NBoVAgQJ6U1MVXOaj8PK2l7WJ3RER9xtqwdhxkhw/edit?usp=sharing"",""ลพบุรี!J237"")"),3982.34)</f>
        <v>3982.34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3">
        <f t="shared" ca="1" si="103"/>
        <v>20.588235294117649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IFERROR(__xludf.DUMMYFUNCTION("IMPORTRANGE(""https://docs.google.com/spreadsheets/d/1SX6NBoVAgQJ6U1MVXOaj8PK2l7WJ3RER9xtqwdhxkhw/edit?usp=sharing"",""ลพบุรี!J240"")"),135)</f>
        <v>135</v>
      </c>
      <c r="K345" s="343">
        <f t="shared" ca="1" si="103"/>
        <v>79.411764705882348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IFERROR(__xludf.DUMMYFUNCTION("IMPORTRANGE(""https://docs.google.com/spreadsheets/d/1SX6NBoVAgQJ6U1MVXOaj8PK2l7WJ3RER9xtqwdhxkhw/edit?usp=sharing"",""ลพบุรี!J241"")"),2308.68)</f>
        <v>2308.6799999999998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IFERROR(__xludf.DUMMYFUNCTION("IMPORTRANGE(""https://docs.google.com/spreadsheets/d/1SX6NBoVAgQJ6U1MVXOaj8PK2l7WJ3RER9xtqwdhxkhw/edit?usp=sharing"",""ลพบุรี!L242"")"),2565041)</f>
        <v>2565041</v>
      </c>
      <c r="M347" s="358"/>
      <c r="N347" s="358">
        <f ca="1">IFERROR(__xludf.DUMMYFUNCTION("IMPORTRANGE(""https://docs.google.com/spreadsheets/d/1SX6NBoVAgQJ6U1MVXOaj8PK2l7WJ3RER9xtqwdhxkhw/edit?usp=sharing"",""ลพบุรี!M242"")"),1426354.15)</f>
        <v>1426354.15</v>
      </c>
      <c r="O347" s="358">
        <f ca="1">+IF(L347&gt;0,N347*100/L347,0)</f>
        <v>55.607460075686902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IFERROR(__xludf.DUMMYFUNCTION("IMPORTRANGE(""https://docs.google.com/spreadsheets/d/1SX6NBoVAgQJ6U1MVXOaj8PK2l7WJ3RER9xtqwdhxkhw/edit?usp=sharing"",""ลพบุรี!M244"")"),223995)</f>
        <v>223995</v>
      </c>
      <c r="O349" s="373">
        <f ca="1">+IF(L349&gt;0,N349*100/L349,0)</f>
        <v>77.464033752939542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IFERROR(__xludf.DUMMYFUNCTION("IMPORTRANGE(""https://docs.google.com/spreadsheets/d/1SX6NBoVAgQJ6U1MVXOaj8PK2l7WJ3RER9xtqwdhxkhw/edit?usp=sharing"",""ลพบุรี!M247"")"),223995)</f>
        <v>223995</v>
      </c>
      <c r="O352" s="165">
        <f t="shared" ca="1" si="105"/>
        <v>77.464033752939542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IFERROR(__xludf.DUMMYFUNCTION("IMPORTRANGE(""https://docs.google.com/spreadsheets/d/1SX6NBoVAgQJ6U1MVXOaj8PK2l7WJ3RER9xtqwdhxkhw/edit?usp=sharing"",""ลพบุรี!M249"")"),223995)</f>
        <v>223995</v>
      </c>
      <c r="O354" s="169">
        <f t="shared" ca="1" si="105"/>
        <v>77.464033752939542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IFERROR(__xludf.DUMMYFUNCTION("IMPORTRANGE(""https://docs.google.com/spreadsheets/d/1SX6NBoVAgQJ6U1MVXOaj8PK2l7WJ3RER9xtqwdhxkhw/edit?usp=sharing"",""ลพบุรี!M251"")"),61000)</f>
        <v>61000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IFERROR(__xludf.DUMMYFUNCTION("IMPORTRANGE(""https://docs.google.com/spreadsheets/d/1SX6NBoVAgQJ6U1MVXOaj8PK2l7WJ3RER9xtqwdhxkhw/edit?usp=sharing"",""ลพบุรี!M252"")"),88975)</f>
        <v>88975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IFERROR(__xludf.DUMMYFUNCTION("IMPORTRANGE(""https://docs.google.com/spreadsheets/d/1SX6NBoVAgQJ6U1MVXOaj8PK2l7WJ3RER9xtqwdhxkhw/edit?usp=sharing"",""ลพบุรี!M253"")"),23620)</f>
        <v>23620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IFERROR(__xludf.DUMMYFUNCTION("IMPORTRANGE(""https://docs.google.com/spreadsheets/d/1SX6NBoVAgQJ6U1MVXOaj8PK2l7WJ3RER9xtqwdhxkhw/edit?usp=sharing"",""ลพบุรี!J272"")"),30)</f>
        <v>30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IFERROR(__xludf.DUMMYFUNCTION("IMPORTRANGE(""https://docs.google.com/spreadsheets/d/1SX6NBoVAgQJ6U1MVXOaj8PK2l7WJ3RER9xtqwdhxkhw/edit?usp=sharing"",""ลพบุรี!M275"")"),725352)</f>
        <v>725352</v>
      </c>
      <c r="O380" s="373">
        <f ca="1">+IF(L380&gt;0,N380*100/L380,0)</f>
        <v>70.52385952630965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IFERROR(__xludf.DUMMYFUNCTION("IMPORTRANGE(""https://docs.google.com/spreadsheets/d/1SX6NBoVAgQJ6U1MVXOaj8PK2l7WJ3RER9xtqwdhxkhw/edit?usp=sharing"",""ลพบุรี!M278"")"),725352)</f>
        <v>725352</v>
      </c>
      <c r="O383" s="165">
        <f t="shared" ca="1" si="109"/>
        <v>70.52385952630965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IFERROR(__xludf.DUMMYFUNCTION("IMPORTRANGE(""https://docs.google.com/spreadsheets/d/1SX6NBoVAgQJ6U1MVXOaj8PK2l7WJ3RER9xtqwdhxkhw/edit?usp=sharing"",""ลพบุรี!M280"")"),725352)</f>
        <v>725352</v>
      </c>
      <c r="O385" s="169">
        <f t="shared" ca="1" si="109"/>
        <v>70.52385952630965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IFERROR(__xludf.DUMMYFUNCTION("IMPORTRANGE(""https://docs.google.com/spreadsheets/d/1SX6NBoVAgQJ6U1MVXOaj8PK2l7WJ3RER9xtqwdhxkhw/edit?usp=sharing"",""ลพบุรี!M283"")"),124881)</f>
        <v>124881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IFERROR(__xludf.DUMMYFUNCTION("IMPORTRANGE(""https://docs.google.com/spreadsheets/d/1SX6NBoVAgQJ6U1MVXOaj8PK2l7WJ3RER9xtqwdhxkhw/edit?usp=sharing"",""ลพบุรี!M284"")"),40650)</f>
        <v>40650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IFERROR(__xludf.DUMMYFUNCTION("IMPORTRANGE(""https://docs.google.com/spreadsheets/d/1SX6NBoVAgQJ6U1MVXOaj8PK2l7WJ3RER9xtqwdhxkhw/edit?usp=sharing"",""ลพบุรี!M296"")"),167260)</f>
        <v>167260</v>
      </c>
      <c r="O401" s="373">
        <f ca="1">+IF(L401&gt;0,N401*100/L401,0)</f>
        <v>96.793981481481481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IFERROR(__xludf.DUMMYFUNCTION("IMPORTRANGE(""https://docs.google.com/spreadsheets/d/1SX6NBoVAgQJ6U1MVXOaj8PK2l7WJ3RER9xtqwdhxkhw/edit?usp=sharing"",""ลพบุรี!M299"")"),167260)</f>
        <v>167260</v>
      </c>
      <c r="O404" s="169">
        <f t="shared" ca="1" si="112"/>
        <v>96.793981481481481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IFERROR(__xludf.DUMMYFUNCTION("IMPORTRANGE(""https://docs.google.com/spreadsheets/d/1SX6NBoVAgQJ6U1MVXOaj8PK2l7WJ3RER9xtqwdhxkhw/edit?usp=sharing"",""ลพบุรี!M301"")"),167260)</f>
        <v>167260</v>
      </c>
      <c r="O406" s="169">
        <f t="shared" ca="1" si="112"/>
        <v>96.793981481481481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IFERROR(__xludf.DUMMYFUNCTION("IMPORTRANGE(""https://docs.google.com/spreadsheets/d/1SX6NBoVAgQJ6U1MVXOaj8PK2l7WJ3RER9xtqwdhxkhw/edit?usp=sharing"",""ลพบุรี!M305"")"),24360)</f>
        <v>24360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IFERROR(__xludf.DUMMYFUNCTION("IMPORTRANGE(""https://docs.google.com/spreadsheets/d/1SX6NBoVAgQJ6U1MVXOaj8PK2l7WJ3RER9xtqwdhxkhw/edit?usp=sharing"",""ลพบุรี!L330"")"),113400)</f>
        <v>113400</v>
      </c>
      <c r="M435" s="412"/>
      <c r="N435" s="412">
        <f ca="1">IFERROR(__xludf.DUMMYFUNCTION("IMPORTRANGE(""https://docs.google.com/spreadsheets/d/1SX6NBoVAgQJ6U1MVXOaj8PK2l7WJ3RER9xtqwdhxkhw/edit?usp=sharing"",""ลพบุรี!M330"")"),84630)</f>
        <v>84630</v>
      </c>
      <c r="O435" s="412">
        <f t="shared" ref="O435:O439" ca="1" si="114">+IF(L435&gt;0,N435*100/L435,0)</f>
        <v>74.629629629629633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IFERROR(__xludf.DUMMYFUNCTION("IMPORTRANGE(""https://docs.google.com/spreadsheets/d/1SX6NBoVAgQJ6U1MVXOaj8PK2l7WJ3RER9xtqwdhxkhw/edit?usp=sharing"",""ลพบุรี!L332"")"),113400)</f>
        <v>113400</v>
      </c>
      <c r="M437" s="165"/>
      <c r="N437" s="169">
        <f ca="1">IFERROR(__xludf.DUMMYFUNCTION("IMPORTRANGE(""https://docs.google.com/spreadsheets/d/1SX6NBoVAgQJ6U1MVXOaj8PK2l7WJ3RER9xtqwdhxkhw/edit?usp=sharing"",""ลพบุรี!M332"")"),84630)</f>
        <v>84630</v>
      </c>
      <c r="O437" s="169">
        <f t="shared" ca="1" si="114"/>
        <v>74.629629629629633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IFERROR(__xludf.DUMMYFUNCTION("IMPORTRANGE(""https://docs.google.com/spreadsheets/d/1SX6NBoVAgQJ6U1MVXOaj8PK2l7WJ3RER9xtqwdhxkhw/edit?usp=sharing"",""ลพบุรี!L334"")"),113400)</f>
        <v>113400</v>
      </c>
      <c r="M439" s="169"/>
      <c r="N439" s="169">
        <f ca="1">IFERROR(__xludf.DUMMYFUNCTION("IMPORTRANGE(""https://docs.google.com/spreadsheets/d/1SX6NBoVAgQJ6U1MVXOaj8PK2l7WJ3RER9xtqwdhxkhw/edit?usp=sharing"",""ลพบุรี!M334"")"),84630)</f>
        <v>84630</v>
      </c>
      <c r="O439" s="169">
        <f t="shared" ca="1" si="114"/>
        <v>74.629629629629633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IFERROR(__xludf.DUMMYFUNCTION("IMPORTRANGE(""https://docs.google.com/spreadsheets/d/1SX6NBoVAgQJ6U1MVXOaj8PK2l7WJ3RER9xtqwdhxkhw/edit?usp=sharing"",""ลพบุรี!M338"")"),40430)</f>
        <v>40430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IFERROR(__xludf.DUMMYFUNCTION("IMPORTRANGE(""https://docs.google.com/spreadsheets/d/1SX6NBoVAgQJ6U1MVXOaj8PK2l7WJ3RER9xtqwdhxkhw/edit?usp=sharing"",""ลพบุรี!J350"")"),16228.3)</f>
        <v>16228.3</v>
      </c>
      <c r="K455" s="372">
        <f ca="1">IF(I455&gt;0,J455*100/I455,0)</f>
        <v>14.885617317923316</v>
      </c>
      <c r="L455" s="373">
        <f ca="1">IFERROR(__xludf.DUMMYFUNCTION("IMPORTRANGE(""https://docs.google.com/spreadsheets/d/1SX6NBoVAgQJ6U1MVXOaj8PK2l7WJ3RER9xtqwdhxkhw/edit?usp=sharing"",""ลพบุรี!L350"")"),770301)</f>
        <v>770301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18.107097095810598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IFERROR(__xludf.DUMMYFUNCTION("IMPORTRANGE(""https://docs.google.com/spreadsheets/d/1SX6NBoVAgQJ6U1MVXOaj8PK2l7WJ3RER9xtqwdhxkhw/edit?usp=sharing"",""ลพบุรี!L352"")"),770301)</f>
        <v>770301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18.107097095810598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IFERROR(__xludf.DUMMYFUNCTION("IMPORTRANGE(""https://docs.google.com/spreadsheets/d/1SX6NBoVAgQJ6U1MVXOaj8PK2l7WJ3RER9xtqwdhxkhw/edit?usp=sharing"",""ลพบุรี!L354"")"),770301)</f>
        <v>770301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18.107097095810598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IFERROR(__xludf.DUMMYFUNCTION("IMPORTRANGE(""https://docs.google.com/spreadsheets/d/1SX6NBoVAgQJ6U1MVXOaj8PK2l7WJ3RER9xtqwdhxkhw/edit?usp=sharing"",""ลพบุรี!J359"")"),16228.3)</f>
        <v>16228.3</v>
      </c>
      <c r="K464" s="269">
        <f t="shared" ref="K464:K515" ca="1" si="117">IF(I464&gt;0,J464*100/I464,0)</f>
        <v>14.885617317923316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IFERROR(__xludf.DUMMYFUNCTION("IMPORTRANGE(""https://docs.google.com/spreadsheets/d/1SX6NBoVAgQJ6U1MVXOaj8PK2l7WJ3RER9xtqwdhxkhw/edit?usp=sharing"",""ลพบุรี!J376"")"),16228.3)</f>
        <v>16228.3</v>
      </c>
      <c r="K481" s="202">
        <f t="shared" ca="1" si="117"/>
        <v>14.885617317923316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IFERROR(__xludf.DUMMYFUNCTION("IMPORTRANGE(""https://docs.google.com/spreadsheets/d/1SX6NBoVAgQJ6U1MVXOaj8PK2l7WJ3RER9xtqwdhxkhw/edit?usp=sharing"",""ลพบุรี!J377"")"),833)</f>
        <v>833</v>
      </c>
      <c r="K482" s="163">
        <f t="shared" ca="1" si="117"/>
        <v>13.027838598686268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IFERROR(__xludf.DUMMYFUNCTION("IMPORTRANGE(""https://docs.google.com/spreadsheets/d/1SX6NBoVAgQJ6U1MVXOaj8PK2l7WJ3RER9xtqwdhxkhw/edit?usp=sharing"",""ลพบุรี!J378"")"),14272.3)</f>
        <v>14272.3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IFERROR(__xludf.DUMMYFUNCTION("IMPORTRANGE(""https://docs.google.com/spreadsheets/d/1SX6NBoVAgQJ6U1MVXOaj8PK2l7WJ3RER9xtqwdhxkhw/edit?usp=sharing"",""ลพบุรี!J379"")"),732)</f>
        <v>732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IFERROR(__xludf.DUMMYFUNCTION("IMPORTRANGE(""https://docs.google.com/spreadsheets/d/1SX6NBoVAgQJ6U1MVXOaj8PK2l7WJ3RER9xtqwdhxkhw/edit?usp=sharing"",""ลพบุรี!J380"")"),668)</f>
        <v>668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IFERROR(__xludf.DUMMYFUNCTION("IMPORTRANGE(""https://docs.google.com/spreadsheets/d/1SX6NBoVAgQJ6U1MVXOaj8PK2l7WJ3RER9xtqwdhxkhw/edit?usp=sharing"",""ลพบุรี!J381"")"),41)</f>
        <v>41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IFERROR(__xludf.DUMMYFUNCTION("IMPORTRANGE(""https://docs.google.com/spreadsheets/d/1SX6NBoVAgQJ6U1MVXOaj8PK2l7WJ3RER9xtqwdhxkhw/edit?usp=sharing"",""ลพบุรี!J382"")"),1288)</f>
        <v>1288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IFERROR(__xludf.DUMMYFUNCTION("IMPORTRANGE(""https://docs.google.com/spreadsheets/d/1SX6NBoVAgQJ6U1MVXOaj8PK2l7WJ3RER9xtqwdhxkhw/edit?usp=sharing"",""ลพบุรี!J383"")"),60)</f>
        <v>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IFERROR(__xludf.DUMMYFUNCTION("IMPORTRANGE(""https://docs.google.com/spreadsheets/d/1SX6NBoVAgQJ6U1MVXOaj8PK2l7WJ3RER9xtqwdhxkhw/edit?usp=sharing"",""ลพบุรี!J384"")"),1080)</f>
        <v>1080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IFERROR(__xludf.DUMMYFUNCTION("IMPORTRANGE(""https://docs.google.com/spreadsheets/d/1SX6NBoVAgQJ6U1MVXOaj8PK2l7WJ3RER9xtqwdhxkhw/edit?usp=sharing"",""ลพบุรี!J385"")"),51)</f>
        <v>51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IFERROR(__xludf.DUMMYFUNCTION("IMPORTRANGE(""https://docs.google.com/spreadsheets/d/1SX6NBoVAgQJ6U1MVXOaj8PK2l7WJ3RER9xtqwdhxkhw/edit?usp=sharing"",""ลพบุรี!J386"")"),208)</f>
        <v>208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IFERROR(__xludf.DUMMYFUNCTION("IMPORTRANGE(""https://docs.google.com/spreadsheets/d/1SX6NBoVAgQJ6U1MVXOaj8PK2l7WJ3RER9xtqwdhxkhw/edit?usp=sharing"",""ลพบุรี!J387"")"),9)</f>
        <v>9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IFERROR(__xludf.DUMMYFUNCTION("IMPORTRANGE(""https://docs.google.com/spreadsheets/d/1SX6NBoVAgQJ6U1MVXOaj8PK2l7WJ3RER9xtqwdhxkhw/edit?usp=sharing"",""ลพบุรี!J392"")"),5606)</f>
        <v>5606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IFERROR(__xludf.DUMMYFUNCTION("IMPORTRANGE(""https://docs.google.com/spreadsheets/d/1SX6NBoVAgQJ6U1MVXOaj8PK2l7WJ3RER9xtqwdhxkhw/edit?usp=sharing"",""ลพบุรี!J393"")"),5606)</f>
        <v>5606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IFERROR(__xludf.DUMMYFUNCTION("IMPORTRANGE(""https://docs.google.com/spreadsheets/d/1SX6NBoVAgQJ6U1MVXOaj8PK2l7WJ3RER9xtqwdhxkhw/edit?usp=sharing"",""ลพบุรี!J394"")"),328)</f>
        <v>328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IFERROR(__xludf.DUMMYFUNCTION("IMPORTRANGE(""https://docs.google.com/spreadsheets/d/1SX6NBoVAgQJ6U1MVXOaj8PK2l7WJ3RER9xtqwdhxkhw/edit?usp=sharing"",""ลพบุรี!J395"")"),5500)</f>
        <v>5500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IFERROR(__xludf.DUMMYFUNCTION("IMPORTRANGE(""https://docs.google.com/spreadsheets/d/1SX6NBoVAgQJ6U1MVXOaj8PK2l7WJ3RER9xtqwdhxkhw/edit?usp=sharing"",""ลพบุรี!J396"")"),319)</f>
        <v>319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IFERROR(__xludf.DUMMYFUNCTION("IMPORTRANGE(""https://docs.google.com/spreadsheets/d/1SX6NBoVAgQJ6U1MVXOaj8PK2l7WJ3RER9xtqwdhxkhw/edit?usp=sharing"",""ลพบุรี!J397"")"),2173)</f>
        <v>2173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IFERROR(__xludf.DUMMYFUNCTION("IMPORTRANGE(""https://docs.google.com/spreadsheets/d/1SX6NBoVAgQJ6U1MVXOaj8PK2l7WJ3RER9xtqwdhxkhw/edit?usp=sharing"",""ลพบุรี!J398"")"),152)</f>
        <v>152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IFERROR(__xludf.DUMMYFUNCTION("IMPORTRANGE(""https://docs.google.com/spreadsheets/d/1SX6NBoVAgQJ6U1MVXOaj8PK2l7WJ3RER9xtqwdhxkhw/edit?usp=sharing"",""ลพบุรี!J399"")"),3327)</f>
        <v>3327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IFERROR(__xludf.DUMMYFUNCTION("IMPORTRANGE(""https://docs.google.com/spreadsheets/d/1SX6NBoVAgQJ6U1MVXOaj8PK2l7WJ3RER9xtqwdhxkhw/edit?usp=sharing"",""ลพบุรี!J400"")"),167)</f>
        <v>167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IFERROR(__xludf.DUMMYFUNCTION("IMPORTRANGE(""https://docs.google.com/spreadsheets/d/1SX6NBoVAgQJ6U1MVXOaj8PK2l7WJ3RER9xtqwdhxkhw/edit?usp=sharing"",""ลพบุรี!J403"")"),106)</f>
        <v>106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IFERROR(__xludf.DUMMYFUNCTION("IMPORTRANGE(""https://docs.google.com/spreadsheets/d/1SX6NBoVAgQJ6U1MVXOaj8PK2l7WJ3RER9xtqwdhxkhw/edit?usp=sharing"",""ลพบุรี!J405"")"),46)</f>
        <v>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IFERROR(__xludf.DUMMYFUNCTION("IMPORTRANGE(""https://docs.google.com/spreadsheets/d/1SX6NBoVAgQJ6U1MVXOaj8PK2l7WJ3RER9xtqwdhxkhw/edit?usp=sharing"",""ลพบุรี!J407"")"),60)</f>
        <v>60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IFERROR(__xludf.DUMMYFUNCTION("IMPORTRANGE(""https://docs.google.com/spreadsheets/d/1SX6NBoVAgQJ6U1MVXOaj8PK2l7WJ3RER9xtqwdhxkhw/edit?usp=sharing"",""ลพบุรี!J408"")"),5)</f>
        <v>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IFERROR(__xludf.DUMMYFUNCTION("IMPORTRANGE(""https://docs.google.com/spreadsheets/d/1SX6NBoVAgQJ6U1MVXOaj8PK2l7WJ3RER9xtqwdhxkhw/edit?usp=sharing"",""ลพบุรี!J420"")"),10)</f>
        <v>10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IFERROR(__xludf.DUMMYFUNCTION("IMPORTRANGE(""https://docs.google.com/spreadsheets/d/1SX6NBoVAgQJ6U1MVXOaj8PK2l7WJ3RER9xtqwdhxkhw/edit?usp=sharing"",""ลพบุรี!J422"")"),10)</f>
        <v>10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IFERROR(__xludf.DUMMYFUNCTION("IMPORTRANGE(""https://docs.google.com/spreadsheets/d/1SX6NBoVAgQJ6U1MVXOaj8PK2l7WJ3RER9xtqwdhxkhw/edit?usp=sharing"",""ลพบุรี!M428"")"),32580)</f>
        <v>32580</v>
      </c>
      <c r="O533" s="412">
        <f t="shared" ref="O533:O537" ca="1" si="118">+IF(L533&gt;0,N533*100/L533,0)</f>
        <v>94.874781595806638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IFERROR(__xludf.DUMMYFUNCTION("IMPORTRANGE(""https://docs.google.com/spreadsheets/d/1SX6NBoVAgQJ6U1MVXOaj8PK2l7WJ3RER9xtqwdhxkhw/edit?usp=sharing"",""ลพบุรี!M430"")"),32580)</f>
        <v>32580</v>
      </c>
      <c r="O535" s="169">
        <f t="shared" ca="1" si="118"/>
        <v>94.874781595806638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IFERROR(__xludf.DUMMYFUNCTION("IMPORTRANGE(""https://docs.google.com/spreadsheets/d/1SX6NBoVAgQJ6U1MVXOaj8PK2l7WJ3RER9xtqwdhxkhw/edit?usp=sharing"",""ลพบุรี!M432"")"),32580)</f>
        <v>32580</v>
      </c>
      <c r="O537" s="169">
        <f t="shared" ca="1" si="118"/>
        <v>94.874781595806638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IFERROR(__xludf.DUMMYFUNCTION("IMPORTRANGE(""https://docs.google.com/spreadsheets/d/1SX6NBoVAgQJ6U1MVXOaj8PK2l7WJ3RER9xtqwdhxkhw/edit?usp=sharing"",""ลพบุรี!M436"")"),13840)</f>
        <v>13840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IFERROR(__xludf.DUMMYFUNCTION("IMPORTRANGE(""https://docs.google.com/spreadsheets/d/1SX6NBoVAgQJ6U1MVXOaj8PK2l7WJ3RER9xtqwdhxkhw/edit?usp=sharing"",""ลพบุรี!J459"")"),3921)</f>
        <v>3921</v>
      </c>
      <c r="K564" s="372">
        <f ca="1">IF(I564&gt;0,J564*100/I564,0)</f>
        <v>290.44444444444446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IFERROR(__xludf.DUMMYFUNCTION("IMPORTRANGE(""https://docs.google.com/spreadsheets/d/1SX6NBoVAgQJ6U1MVXOaj8PK2l7WJ3RER9xtqwdhxkhw/edit?usp=sharing"",""ลพบุรี!J468"")"),3921)</f>
        <v>3921</v>
      </c>
      <c r="K573" s="202">
        <f ca="1">IF(I573&gt;0,J573*100/I573,0)</f>
        <v>290.44444444444446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IFERROR(__xludf.DUMMYFUNCTION("IMPORTRANGE(""https://docs.google.com/spreadsheets/d/1SX6NBoVAgQJ6U1MVXOaj8PK2l7WJ3RER9xtqwdhxkhw/edit?usp=sharing"",""ลพบุรี!J472"")"),3513)</f>
        <v>3513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IFERROR(__xludf.DUMMYFUNCTION("IMPORTRANGE(""https://docs.google.com/spreadsheets/d/1SX6NBoVAgQJ6U1MVXOaj8PK2l7WJ3RER9xtqwdhxkhw/edit?usp=sharing"",""ลพบุรี!L492"")"),28840)</f>
        <v>28840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2.2468793342579749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IFERROR(__xludf.DUMMYFUNCTION("IMPORTRANGE(""https://docs.google.com/spreadsheets/d/1SX6NBoVAgQJ6U1MVXOaj8PK2l7WJ3RER9xtqwdhxkhw/edit?usp=sharing"",""ลพบุรี!L494"")"),28840)</f>
        <v>28840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2.2468793342579749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IFERROR(__xludf.DUMMYFUNCTION("IMPORTRANGE(""https://docs.google.com/spreadsheets/d/1SX6NBoVAgQJ6U1MVXOaj8PK2l7WJ3RER9xtqwdhxkhw/edit?usp=sharing"",""ลพบุรี!L496"")"),28840)</f>
        <v>28840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2.2468793342579749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IFERROR(__xludf.DUMMYFUNCTION("IMPORTRANGE(""https://docs.google.com/spreadsheets/d/1SX6NBoVAgQJ6U1MVXOaj8PK2l7WJ3RER9xtqwdhxkhw/edit?usp=sharing"",""ลพบุรี!J523"")"),8314170.54)</f>
        <v>8314170.54</v>
      </c>
      <c r="K628" s="343">
        <f t="shared" ref="K628:K635" ca="1" si="129">IF(I628&gt;0,J628*100/I628,0)</f>
        <v>75.997978696329668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IFERROR(__xludf.DUMMYFUNCTION("IMPORTRANGE(""https://docs.google.com/spreadsheets/d/1SX6NBoVAgQJ6U1MVXOaj8PK2l7WJ3RER9xtqwdhxkhw/edit?usp=sharing"",""ลพบุรี!J524"")"),300)</f>
        <v>300</v>
      </c>
      <c r="K629" s="343">
        <f t="shared" ca="1" si="129"/>
        <v>77.519379844961236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IFERROR(__xludf.DUMMYFUNCTION("IMPORTRANGE(""https://docs.google.com/spreadsheets/d/1SX6NBoVAgQJ6U1MVXOaj8PK2l7WJ3RER9xtqwdhxkhw/edit?usp=sharing"",""ลพบุรี!J525"")"),560300.38)</f>
        <v>560300.38</v>
      </c>
      <c r="K630" s="343">
        <f t="shared" ca="1" si="129"/>
        <v>8.495132611469721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IFERROR(__xludf.DUMMYFUNCTION("IMPORTRANGE(""https://docs.google.com/spreadsheets/d/1SX6NBoVAgQJ6U1MVXOaj8PK2l7WJ3RER9xtqwdhxkhw/edit?usp=sharing"",""ลพบุรี!J526"")"),71)</f>
        <v>71</v>
      </c>
      <c r="K631" s="343">
        <f t="shared" ca="1" si="129"/>
        <v>23.127035830618894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IFERROR(__xludf.DUMMYFUNCTION("IMPORTRANGE(""https://docs.google.com/spreadsheets/d/1SX6NBoVAgQJ6U1MVXOaj8PK2l7WJ3RER9xtqwdhxkhw/edit?usp=sharing"",""ลพบุรี!J527"")"),2950164.86)</f>
        <v>2950164.86</v>
      </c>
      <c r="K632" s="343">
        <f t="shared" ca="1" si="129"/>
        <v>29.292541362204968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IFERROR(__xludf.DUMMYFUNCTION("IMPORTRANGE(""https://docs.google.com/spreadsheets/d/1SX6NBoVAgQJ6U1MVXOaj8PK2l7WJ3RER9xtqwdhxkhw/edit?usp=sharing"",""ลพบุรี!J528"")"),609)</f>
        <v>609</v>
      </c>
      <c r="K633" s="343">
        <f t="shared" ca="1" si="129"/>
        <v>56.232686980609415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IFERROR(__xludf.DUMMYFUNCTION("IMPORTRANGE(""https://docs.google.com/spreadsheets/d/1SX6NBoVAgQJ6U1MVXOaj8PK2l7WJ3RER9xtqwdhxkhw/edit?usp=sharing"",""ลพบุรี!J529"")"),8955000)</f>
        <v>8955000</v>
      </c>
      <c r="K634" s="343">
        <f t="shared" ca="1" si="129"/>
        <v>89.55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IFERROR(__xludf.DUMMYFUNCTION("IMPORTRANGE(""https://docs.google.com/spreadsheets/d/1SX6NBoVAgQJ6U1MVXOaj8PK2l7WJ3RER9xtqwdhxkhw/edit?usp=sharing"",""ลพบุรี!J530"")"),281)</f>
        <v>281</v>
      </c>
      <c r="K635" s="487">
        <f t="shared" ca="1" si="129"/>
        <v>84.38438438438439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4088</v>
      </c>
      <c r="O636" s="511">
        <f t="shared" ref="O636:O640" ca="1" si="130">+IF(L636&gt;0,N636*100/L636,0)</f>
        <v>9.8033573141486805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4088</v>
      </c>
      <c r="O638" s="523">
        <f t="shared" ca="1" si="130"/>
        <v>9.8033573141486805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4088</v>
      </c>
      <c r="O640" s="523">
        <f t="shared" ca="1" si="130"/>
        <v>9.8033573141486805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4088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IFERROR(__xludf.DUMMYFUNCTION("IMPORTRANGE(""https://docs.google.com/spreadsheets/d/1SX6NBoVAgQJ6U1MVXOaj8PK2l7WJ3RER9xtqwdhxkhw/edit#gid=346597447"",""ลพบุรี!M544"")"),360)</f>
        <v>360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IFERROR(__xludf.DUMMYFUNCTION("IMPORTRANGE(""https://docs.google.com/spreadsheets/d/1SX6NBoVAgQJ6U1MVXOaj8PK2l7WJ3RER9xtqwdhxkhw/edit#gid=346597447"",""ลพบุรี!M545"")"),250)</f>
        <v>250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227</v>
      </c>
      <c r="K651" s="538">
        <f t="shared" ca="1" si="131"/>
        <v>454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IFERROR(__xludf.DUMMYFUNCTION("IMPORTRANGE(""https://docs.google.com/spreadsheets/d/1SX6NBoVAgQJ6U1MVXOaj8PK2l7WJ3RER9xtqwdhxkhw/edit#gid=346597447"",""ลพบุรี!M546"")"),1250)</f>
        <v>1250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IFERROR(__xludf.DUMMYFUNCTION("IMPORTRANGE(""https://docs.google.com/spreadsheets/d/1SX6NBoVAgQJ6U1MVXOaj8PK2l7WJ3RER9xtqwdhxkhw/edit#gid=346597447"",""ลพบุรี!J547"")"),13)</f>
        <v>13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IFERROR(__xludf.DUMMYFUNCTION("IMPORTRANGE(""https://docs.google.com/spreadsheets/d/1SX6NBoVAgQJ6U1MVXOaj8PK2l7WJ3RER9xtqwdhxkhw/edit#gid=346597447"",""ลพบุรี!J548"")"),227)</f>
        <v>227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IFERROR(__xludf.DUMMYFUNCTION("IMPORTRANGE(""https://docs.google.com/spreadsheets/d/1SX6NBoVAgQJ6U1MVXOaj8PK2l7WJ3RER9xtqwdhxkhw/edit#gid=346597447"",""ลพบุรี!J550"")"),35)</f>
        <v>35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IFERROR(__xludf.DUMMYFUNCTION("IMPORTRANGE(""https://docs.google.com/spreadsheets/d/1SX6NBoVAgQJ6U1MVXOaj8PK2l7WJ3RER9xtqwdhxkhw/edit#gid=346597447"",""ลพบุรี!J551"")"),35)</f>
        <v>35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IFERROR(__xludf.DUMMYFUNCTION("IMPORTRANGE(""https://docs.google.com/spreadsheets/d/1SX6NBoVAgQJ6U1MVXOaj8PK2l7WJ3RER9xtqwdhxkhw/edit#gid=346597447"",""ลพบุรี!J552"")"),227)</f>
        <v>227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IFERROR(__xludf.DUMMYFUNCTION("IMPORTRANGE(""https://docs.google.com/spreadsheets/d/1SX6NBoVAgQJ6U1MVXOaj8PK2l7WJ3RER9xtqwdhxkhw/edit#gid=346597447"",""ลพบุรี!M556"")"),1748)</f>
        <v>1748</v>
      </c>
      <c r="O661" s="538">
        <f ca="1">IF(L661&gt;0,N661*100/L661,0)</f>
        <v>8.74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242</v>
      </c>
      <c r="K671" s="538">
        <f ca="1">IF(I671&gt;0,J671*100/I671,0)</f>
        <v>4033.3333333333335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IFERROR(__xludf.DUMMYFUNCTION("IMPORTRANGE(""https://docs.google.com/spreadsheets/d/1SX6NBoVAgQJ6U1MVXOaj8PK2l7WJ3RER9xtqwdhxkhw/edit#gid=346597447"",""ลพบุรี!M566"")"),480)</f>
        <v>480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IFERROR(__xludf.DUMMYFUNCTION("IMPORTRANGE(""https://docs.google.com/spreadsheets/d/1SX6NBoVAgQJ6U1MVXOaj8PK2l7WJ3RER9xtqwdhxkhw/edit#gid=346597447"",""ลพบุรี!J570"")"),24)</f>
        <v>24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IFERROR(__xludf.DUMMYFUNCTION("IMPORTRANGE(""https://docs.google.com/spreadsheets/d/1SX6NBoVAgQJ6U1MVXOaj8PK2l7WJ3RER9xtqwdhxkhw/edit#gid=346597447"",""ลพบุรี!J571"")"),24)</f>
        <v>24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IFERROR(__xludf.DUMMYFUNCTION("IMPORTRANGE(""https://docs.google.com/spreadsheets/d/1SX6NBoVAgQJ6U1MVXOaj8PK2l7WJ3RER9xtqwdhxkhw/edit#gid=346597447"",""ลพบุรี!J572"")"),242)</f>
        <v>242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7673609.2800000003</v>
      </c>
      <c r="M8" s="23">
        <f t="shared" ca="1" si="0"/>
        <v>4905566.28</v>
      </c>
      <c r="N8" s="23">
        <f t="shared" ca="1" si="0"/>
        <v>6416753.5399999991</v>
      </c>
      <c r="O8" s="22">
        <f t="shared" ref="O8:O16" ca="1" si="1">IF(L8&gt;0,N8*100/L8,0)</f>
        <v>83.62106156126832</v>
      </c>
      <c r="P8" s="22">
        <f t="shared" ref="P8:P16" ca="1" si="2">IF(M8&gt;0,N8*100/M8,0)</f>
        <v>130.80556196256305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7673609.2800000003</v>
      </c>
      <c r="M10" s="30">
        <f t="shared" ca="1" si="4"/>
        <v>4905566.28</v>
      </c>
      <c r="N10" s="30">
        <f t="shared" ca="1" si="4"/>
        <v>6416753.5399999991</v>
      </c>
      <c r="O10" s="29">
        <f t="shared" ca="1" si="1"/>
        <v>83.62106156126832</v>
      </c>
      <c r="P10" s="29">
        <f t="shared" ca="1" si="2"/>
        <v>130.80556196256305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7478609.2800000003</v>
      </c>
      <c r="M12" s="38">
        <f t="shared" ca="1" si="6"/>
        <v>4710566.28</v>
      </c>
      <c r="N12" s="38">
        <f t="shared" ca="1" si="6"/>
        <v>6221753.5399999991</v>
      </c>
      <c r="O12" s="38">
        <f t="shared" ca="1" si="1"/>
        <v>83.193991115952485</v>
      </c>
      <c r="P12" s="38">
        <f t="shared" ca="1" si="2"/>
        <v>132.08079814981392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1997166.28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5481443</v>
      </c>
      <c r="M14" s="38">
        <f t="shared" si="8"/>
        <v>0</v>
      </c>
      <c r="N14" s="38">
        <f t="shared" ca="1" si="8"/>
        <v>1880621.44</v>
      </c>
      <c r="O14" s="38">
        <f t="shared" ca="1" si="1"/>
        <v>34.308875235955206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4801161.28</v>
      </c>
      <c r="M18" s="23">
        <f t="shared" ca="1" si="11"/>
        <v>4905566.28</v>
      </c>
      <c r="N18" s="23">
        <f t="shared" ca="1" si="11"/>
        <v>4536132.0999999996</v>
      </c>
      <c r="O18" s="22">
        <f t="shared" ref="O18:O20" ca="1" si="12">IF(L18&gt;0,N18*100/L18,0)</f>
        <v>94.479894247585023</v>
      </c>
      <c r="P18" s="22">
        <f t="shared" ref="P18:P26" ca="1" si="13">IF(M18&gt;0,N18*100/M18,0)</f>
        <v>92.469081877332201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4801161.28</v>
      </c>
      <c r="M20" s="30">
        <f t="shared" ca="1" si="15"/>
        <v>4905566.28</v>
      </c>
      <c r="N20" s="30">
        <f t="shared" ca="1" si="15"/>
        <v>4536132.0999999996</v>
      </c>
      <c r="O20" s="29">
        <f t="shared" ca="1" si="12"/>
        <v>94.479894247585023</v>
      </c>
      <c r="P20" s="29">
        <f t="shared" ca="1" si="13"/>
        <v>92.469081877332201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4606161.28</v>
      </c>
      <c r="M22" s="41">
        <f t="shared" ca="1" si="18"/>
        <v>4710566.28</v>
      </c>
      <c r="N22" s="38">
        <f t="shared" ca="1" si="18"/>
        <v>4341132.0999999996</v>
      </c>
      <c r="O22" s="38">
        <f t="shared" ca="1" si="17"/>
        <v>94.246202772995375</v>
      </c>
      <c r="P22" s="38">
        <f t="shared" ca="1" si="13"/>
        <v>92.157329755266687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1997166.28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2608995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2872448</v>
      </c>
      <c r="M28" s="23">
        <f t="shared" si="23"/>
        <v>0</v>
      </c>
      <c r="N28" s="23">
        <f t="shared" ca="1" si="23"/>
        <v>1880621.44</v>
      </c>
      <c r="O28" s="22">
        <f t="shared" ref="O28:O30" ca="1" si="24">IF(L28&gt;0,N28*100/L28,0)</f>
        <v>65.471035158861014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2872448</v>
      </c>
      <c r="M30" s="30">
        <f t="shared" si="27"/>
        <v>0</v>
      </c>
      <c r="N30" s="30">
        <f t="shared" ca="1" si="27"/>
        <v>1880621.44</v>
      </c>
      <c r="O30" s="29">
        <f t="shared" ca="1" si="24"/>
        <v>65.471035158861014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2872448</v>
      </c>
      <c r="M32" s="38">
        <f t="shared" si="30"/>
        <v>0</v>
      </c>
      <c r="N32" s="38">
        <f t="shared" ca="1" si="30"/>
        <v>1880621.44</v>
      </c>
      <c r="O32" s="38">
        <f t="shared" ca="1" si="29"/>
        <v>65.471035158861014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2872448</v>
      </c>
      <c r="M34" s="38">
        <f t="shared" si="32"/>
        <v>0</v>
      </c>
      <c r="N34" s="38">
        <f t="shared" ca="1" si="32"/>
        <v>1880621.44</v>
      </c>
      <c r="O34" s="38">
        <f t="shared" ca="1" si="29"/>
        <v>65.471035158861014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4801161.28</v>
      </c>
      <c r="M37" s="54">
        <f t="shared" ca="1" si="33"/>
        <v>4905566.28</v>
      </c>
      <c r="N37" s="54">
        <f t="shared" ca="1" si="33"/>
        <v>4536132.0999999996</v>
      </c>
      <c r="O37" s="55">
        <f t="shared" ca="1" si="29"/>
        <v>94.479894247585023</v>
      </c>
      <c r="P37" s="55">
        <f t="shared" ca="1" si="25"/>
        <v>92.469081877332201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836671.16</v>
      </c>
      <c r="O41" s="77">
        <f t="shared" ref="O41:O43" ca="1" si="35">IF(L41&gt;0,N41*100/L41,0)</f>
        <v>92.256164957547696</v>
      </c>
      <c r="P41" s="77">
        <f t="shared" ref="P41:P43" ca="1" si="36">IF(M41&gt;0,N41*100/M41,0)</f>
        <v>92.256164957547696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836671.16</v>
      </c>
      <c r="O43" s="77">
        <f t="shared" ca="1" si="35"/>
        <v>92.256164957547696</v>
      </c>
      <c r="P43" s="77">
        <f t="shared" ca="1" si="36"/>
        <v>92.256164957547696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IFERROR(__xludf.DUMMYFUNCTION("IMPORTRANGE(""https://docs.google.com/spreadsheets/d/1Yj_ptqi66GCucihVvJfMjLAmec39IyEx_6qawtMGysU/edit?usp=sharing"",""สบก!R75"")"),836671.16)</f>
        <v>836671.16</v>
      </c>
      <c r="O45" s="38">
        <f ca="1">IF(L45&gt;0,N45*100/L45,0)</f>
        <v>92.256164957547696</v>
      </c>
      <c r="P45" s="38">
        <f ca="1">IF(M45&gt;0,N45*100/M45,0)</f>
        <v>92.256164957547696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472766.28</v>
      </c>
      <c r="M53" s="121">
        <f t="shared" ca="1" si="39"/>
        <v>472766.28</v>
      </c>
      <c r="N53" s="121">
        <f t="shared" ca="1" si="39"/>
        <v>430920.28</v>
      </c>
      <c r="O53" s="120">
        <f t="shared" ref="O53:O55" ca="1" si="40">IF(L53&gt;0,N53*100/L53,0)</f>
        <v>91.148691907553129</v>
      </c>
      <c r="P53" s="120">
        <f t="shared" ref="P53:P55" ca="1" si="41">IF(M53&gt;0,N53*100/M53,0)</f>
        <v>91.148691907553129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472766.28</v>
      </c>
      <c r="M55" s="121">
        <f t="shared" ca="1" si="43"/>
        <v>472766.28</v>
      </c>
      <c r="N55" s="121">
        <f t="shared" ca="1" si="43"/>
        <v>430920.28</v>
      </c>
      <c r="O55" s="120">
        <f t="shared" ca="1" si="40"/>
        <v>91.148691907553129</v>
      </c>
      <c r="P55" s="120">
        <f t="shared" ca="1" si="41"/>
        <v>91.148691907553129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472766.28</v>
      </c>
      <c r="M57" s="49">
        <f ca="1">IFERROR(__xludf.DUMMYFUNCTION("IMPORTRANGE(""https://docs.google.com/spreadsheets/d/1Yj_ptqi66GCucihVvJfMjLAmec39IyEx_6qawtMGysU/edit?usp=sharing"",""สบก!Z75"")"),472766.28)</f>
        <v>472766.28</v>
      </c>
      <c r="N57" s="49">
        <f ca="1">IFERROR(__xludf.DUMMYFUNCTION("IMPORTRANGE(""https://docs.google.com/spreadsheets/d/1Yj_ptqi66GCucihVvJfMjLAmec39IyEx_6qawtMGysU/edit?usp=sharing"",""สบก!AA75"")"),430920.28)</f>
        <v>430920.28</v>
      </c>
      <c r="O57" s="38">
        <f ca="1">IF(L57&gt;0,N57*100/L57,0)</f>
        <v>91.148691907553129</v>
      </c>
      <c r="P57" s="38">
        <f ca="1">IF(M57&gt;0,N57*100/M57,0)</f>
        <v>91.148691907553129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IFERROR(__xludf.DUMMYFUNCTION("IMPORTRANGE(""https://docs.google.com/spreadsheets/d/1Yj_ptqi66GCucihVvJfMjLAmec39IyEx_6qawtMGysU/edit?usp=sharing"",""สบก!V75"")"),472766.28)</f>
        <v>472766.28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834120</v>
      </c>
      <c r="M66" s="152">
        <f t="shared" ca="1" si="45"/>
        <v>834120</v>
      </c>
      <c r="N66" s="152">
        <f t="shared" ca="1" si="45"/>
        <v>797371.29</v>
      </c>
      <c r="O66" s="151">
        <f t="shared" ref="O66:O68" ca="1" si="46">IF(L66&gt;0,N66*100/L66,0)</f>
        <v>95.5943137678032</v>
      </c>
      <c r="P66" s="151">
        <f t="shared" ref="P66:P68" ca="1" si="47">IF(M66&gt;0,N66*100/M66,0)</f>
        <v>95.5943137678032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834120</v>
      </c>
      <c r="M68" s="157">
        <f t="shared" ca="1" si="49"/>
        <v>834120</v>
      </c>
      <c r="N68" s="157">
        <f t="shared" ca="1" si="49"/>
        <v>797371.29</v>
      </c>
      <c r="O68" s="156">
        <f t="shared" ca="1" si="46"/>
        <v>95.5943137678032</v>
      </c>
      <c r="P68" s="156">
        <f t="shared" ca="1" si="47"/>
        <v>95.5943137678032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786120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IFERROR(__xludf.DUMMYFUNCTION("IMPORTRANGE(""https://docs.google.com/spreadsheets/d/1Yj_ptqi66GCucihVvJfMjLAmec39IyEx_6qawtMGysU/edit?usp=sharing"",""สบก!AJ75"")"),749371.29)</f>
        <v>749371.29</v>
      </c>
      <c r="O70" s="169">
        <f ca="1">IF(L70&gt;0,N70*100/L70,0)</f>
        <v>95.325305296901234</v>
      </c>
      <c r="P70" s="169">
        <f ca="1">IF(M70&gt;0,N70*100/M70,0)</f>
        <v>95.325305296901234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IFERROR(__xludf.DUMMYFUNCTION("IMPORTRANGE(""https://docs.google.com/spreadsheets/d/1Yj_ptqi66GCucihVvJfMjLAmec39IyEx_6qawtMGysU/edit?usp=sharing"",""สบก!AF75"")"),606620)</f>
        <v>606620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468100</v>
      </c>
      <c r="O140" s="151">
        <f t="shared" ref="O140:O142" ca="1" si="65">IF(L140&gt;0,N140*100/L140,0)</f>
        <v>97.704028386558136</v>
      </c>
      <c r="P140" s="151">
        <f t="shared" ref="P140:P142" ca="1" si="66">IF(M140&gt;0,N140*100/M140,0)</f>
        <v>97.704028386558136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468100</v>
      </c>
      <c r="O142" s="156">
        <f t="shared" ca="1" si="65"/>
        <v>97.704028386558136</v>
      </c>
      <c r="P142" s="156">
        <f t="shared" ca="1" si="66"/>
        <v>97.704028386558136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IFERROR(__xludf.DUMMYFUNCTION("IMPORTRANGE(""https://docs.google.com/spreadsheets/d/1Yj_ptqi66GCucihVvJfMjLAmec39IyEx_6qawtMGysU/edit?usp=sharing"",""สบก!BK75"")"),468100)</f>
        <v>468100</v>
      </c>
      <c r="O144" s="169">
        <f ca="1">IF(L144&gt;0,N144*100/L144,0)</f>
        <v>97.704028386558136</v>
      </c>
      <c r="P144" s="169">
        <f ca="1">IF(M144&gt;0,N144*100/M144,0)</f>
        <v>97.704028386558136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123640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123640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IFERROR(__xludf.DUMMYFUNCTION("IMPORTRANGE(""https://docs.google.com/spreadsheets/d/1Yj_ptqi66GCucihVvJfMjLAmec39IyEx_6qawtMGysU/edit?usp=sharing"",""สบก!CU75"")"),123640)</f>
        <v>123640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329226</v>
      </c>
      <c r="O310" s="151">
        <f t="shared" ref="O310:O312" ca="1" si="94">IF(L310&gt;0,N310*100/L310,0)</f>
        <v>83.221941354903947</v>
      </c>
      <c r="P310" s="151">
        <f t="shared" ref="P310:P312" ca="1" si="95">IF(M310&gt;0,N310*100/M310,0)</f>
        <v>83.221941354903947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329226</v>
      </c>
      <c r="O312" s="156">
        <f t="shared" ca="1" si="94"/>
        <v>83.221941354903947</v>
      </c>
      <c r="P312" s="156">
        <f t="shared" ca="1" si="95"/>
        <v>83.221941354903947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IFERROR(__xludf.DUMMYFUNCTION("IMPORTRANGE(""https://docs.google.com/spreadsheets/d/1Yj_ptqi66GCucihVvJfMjLAmec39IyEx_6qawtMGysU/edit?usp=sharing"",""สบก!DD75"")"),329226)</f>
        <v>329226</v>
      </c>
      <c r="O314" s="169">
        <f ca="1">IF(L314&gt;0,N314*100/L314,0)</f>
        <v>83.221941354903947</v>
      </c>
      <c r="P314" s="169">
        <f ca="1">IF(M314&gt;0,N314*100/M314,0)</f>
        <v>83.221941354903947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IFERROR(__xludf.DUMMYFUNCTION("IMPORTRANGE(""https://docs.google.com/spreadsheets/d/1SX6NBoVAgQJ6U1MVXOaj8PK2l7WJ3RER9xtqwdhxkhw/edit?usp=sharing"",""สระแก้ว!J228"")"),984)</f>
        <v>984</v>
      </c>
      <c r="K328" s="318">
        <f ca="1">IF(I328&gt;0,J328*100/I328,0)</f>
        <v>103.03664921465969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1618945</v>
      </c>
      <c r="N329" s="152">
        <f t="shared" ca="1" si="98"/>
        <v>1475708.37</v>
      </c>
      <c r="O329" s="151">
        <f t="shared" ref="O329:O331" ca="1" si="99">IF(L329&gt;0,N329*100/L329,0)</f>
        <v>97.436077620927804</v>
      </c>
      <c r="P329" s="151">
        <f t="shared" ref="P329:P331" ca="1" si="100">IF(M329&gt;0,N329*100/M329,0)</f>
        <v>91.152470899258461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1618945</v>
      </c>
      <c r="N331" s="157">
        <f t="shared" ca="1" si="102"/>
        <v>1475708.37</v>
      </c>
      <c r="O331" s="156">
        <f t="shared" ca="1" si="99"/>
        <v>97.436077620927804</v>
      </c>
      <c r="P331" s="156">
        <f t="shared" ca="1" si="100"/>
        <v>91.152470899258461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IFERROR(__xludf.DUMMYFUNCTION("IMPORTRANGE(""https://docs.google.com/spreadsheets/d/1Yj_ptqi66GCucihVvJfMjLAmec39IyEx_6qawtMGysU/edit?usp=sharing"",""สบก!DL75"")"),1471945)</f>
        <v>1471945</v>
      </c>
      <c r="N333" s="169">
        <f ca="1">IFERROR(__xludf.DUMMYFUNCTION("IMPORTRANGE(""https://docs.google.com/spreadsheets/d/1Yj_ptqi66GCucihVvJfMjLAmec39IyEx_6qawtMGysU/edit?usp=sharing"",""สบก!DM75"")"),1328708.37)</f>
        <v>1328708.3700000001</v>
      </c>
      <c r="O333" s="169">
        <f ca="1">IF(L333&gt;0,N333*100/L333,0)</f>
        <v>97.160475744767993</v>
      </c>
      <c r="P333" s="169">
        <f ca="1">IF(M333&gt;0,N333*100/M333,0)</f>
        <v>90.268887084775599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IFERROR(__xludf.DUMMYFUNCTION("IMPORTRANGE(""https://docs.google.com/spreadsheets/d/1SX6NBoVAgQJ6U1MVXOaj8PK2l7WJ3RER9xtqwdhxkhw/edit?usp=sharing"",""สระแก้ว!J234"")"),720)</f>
        <v>720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IFERROR(__xludf.DUMMYFUNCTION("IMPORTRANGE(""https://docs.google.com/spreadsheets/d/1SX6NBoVAgQJ6U1MVXOaj8PK2l7WJ3RER9xtqwdhxkhw/edit?usp=sharing"",""สระแก้ว!J235"")"),8771.08)</f>
        <v>8771.08</v>
      </c>
      <c r="K340" s="343">
        <f t="shared" ca="1" si="103"/>
        <v>100.58577981651376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IFERROR(__xludf.DUMMYFUNCTION("IMPORTRANGE(""https://docs.google.com/spreadsheets/d/1SX6NBoVAgQJ6U1MVXOaj8PK2l7WJ3RER9xtqwdhxkhw/edit?usp=sharing"",""สระแก้ว!J236"")"),1044)</f>
        <v>1044</v>
      </c>
      <c r="K341" s="343">
        <f t="shared" ca="1" si="103"/>
        <v>109.31937172774869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IFERROR(__xludf.DUMMYFUNCTION("IMPORTRANGE(""https://docs.google.com/spreadsheets/d/1SX6NBoVAgQJ6U1MVXOaj8PK2l7WJ3RER9xtqwdhxkhw/edit?usp=sharing"",""สระแก้ว!J237"")"),14402.31)</f>
        <v>14402.31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IFERROR(__xludf.DUMMYFUNCTION("IMPORTRANGE(""https://docs.google.com/spreadsheets/d/1SX6NBoVAgQJ6U1MVXOaj8PK2l7WJ3RER9xtqwdhxkhw/edit?usp=sharing"",""สระแก้ว!J240"")"),984)</f>
        <v>984</v>
      </c>
      <c r="K345" s="343">
        <f t="shared" ca="1" si="103"/>
        <v>103.03664921465969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IFERROR(__xludf.DUMMYFUNCTION("IMPORTRANGE(""https://docs.google.com/spreadsheets/d/1SX6NBoVAgQJ6U1MVXOaj8PK2l7WJ3RER9xtqwdhxkhw/edit?usp=sharing"",""สระแก้ว!J241"")"),13630.65)</f>
        <v>13630.65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IFERROR(__xludf.DUMMYFUNCTION("IMPORTRANGE(""https://docs.google.com/spreadsheets/d/1SX6NBoVAgQJ6U1MVXOaj8PK2l7WJ3RER9xtqwdhxkhw/edit?usp=sharing"",""สระแก้ว!L242"")"),2872448)</f>
        <v>2872448</v>
      </c>
      <c r="M347" s="358"/>
      <c r="N347" s="358">
        <f ca="1">IFERROR(__xludf.DUMMYFUNCTION("IMPORTRANGE(""https://docs.google.com/spreadsheets/d/1SX6NBoVAgQJ6U1MVXOaj8PK2l7WJ3RER9xtqwdhxkhw/edit?usp=sharing"",""สระแก้ว!M242"")"),1880621.44)</f>
        <v>1880621.44</v>
      </c>
      <c r="O347" s="358">
        <f ca="1">+IF(L347&gt;0,N347*100/L347,0)</f>
        <v>65.471035158861014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IFERROR(__xludf.DUMMYFUNCTION("IMPORTRANGE(""https://docs.google.com/spreadsheets/d/1SX6NBoVAgQJ6U1MVXOaj8PK2l7WJ3RER9xtqwdhxkhw/edit?usp=sharing"",""สระแก้ว!M275"")"),734449.49)</f>
        <v>734449.49</v>
      </c>
      <c r="O380" s="373">
        <f ca="1">+IF(L380&gt;0,N380*100/L380,0)</f>
        <v>71.408381946875124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IFERROR(__xludf.DUMMYFUNCTION("IMPORTRANGE(""https://docs.google.com/spreadsheets/d/1SX6NBoVAgQJ6U1MVXOaj8PK2l7WJ3RER9xtqwdhxkhw/edit?usp=sharing"",""สระแก้ว!M278"")"),734449.49)</f>
        <v>734449.49</v>
      </c>
      <c r="O383" s="165">
        <f t="shared" ca="1" si="109"/>
        <v>71.408381946875124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IFERROR(__xludf.DUMMYFUNCTION("IMPORTRANGE(""https://docs.google.com/spreadsheets/d/1SX6NBoVAgQJ6U1MVXOaj8PK2l7WJ3RER9xtqwdhxkhw/edit?usp=sharing"",""สระแก้ว!M280"")"),734449.49)</f>
        <v>734449.49</v>
      </c>
      <c r="O385" s="169">
        <f t="shared" ca="1" si="109"/>
        <v>71.408381946875124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IFERROR(__xludf.DUMMYFUNCTION("IMPORTRANGE(""https://docs.google.com/spreadsheets/d/1SX6NBoVAgQJ6U1MVXOaj8PK2l7WJ3RER9xtqwdhxkhw/edit?usp=sharing"",""สระแก้ว!M283"")"),114929.49)</f>
        <v>114929.49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IFERROR(__xludf.DUMMYFUNCTION("IMPORTRANGE(""https://docs.google.com/spreadsheets/d/1SX6NBoVAgQJ6U1MVXOaj8PK2l7WJ3RER9xtqwdhxkhw/edit?usp=sharing"",""สระแก้ว!M296"")"),171214)</f>
        <v>171214</v>
      </c>
      <c r="O401" s="373">
        <f ca="1">+IF(L401&gt;0,N401*100/L401,0)</f>
        <v>87.07862882717933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IFERROR(__xludf.DUMMYFUNCTION("IMPORTRANGE(""https://docs.google.com/spreadsheets/d/1SX6NBoVAgQJ6U1MVXOaj8PK2l7WJ3RER9xtqwdhxkhw/edit?usp=sharing"",""สระแก้ว!M299"")"),171214)</f>
        <v>171214</v>
      </c>
      <c r="O404" s="169">
        <f t="shared" ca="1" si="112"/>
        <v>87.07862882717933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IFERROR(__xludf.DUMMYFUNCTION("IMPORTRANGE(""https://docs.google.com/spreadsheets/d/1SX6NBoVAgQJ6U1MVXOaj8PK2l7WJ3RER9xtqwdhxkhw/edit?usp=sharing"",""สระแก้ว!M301"")"),171214)</f>
        <v>171214</v>
      </c>
      <c r="O406" s="169">
        <f t="shared" ca="1" si="112"/>
        <v>87.07862882717933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IFERROR(__xludf.DUMMYFUNCTION("IMPORTRANGE(""https://docs.google.com/spreadsheets/d/1SX6NBoVAgQJ6U1MVXOaj8PK2l7WJ3RER9xtqwdhxkhw/edit?usp=sharing"",""สระแก้ว!M305"")"),24800)</f>
        <v>24800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IFERROR(__xludf.DUMMYFUNCTION("IMPORTRANGE(""https://docs.google.com/spreadsheets/d/1SX6NBoVAgQJ6U1MVXOaj8PK2l7WJ3RER9xtqwdhxkhw/edit?usp=sharing"",""สระแก้ว!J325"")"),41)</f>
        <v>41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IFERROR(__xludf.DUMMYFUNCTION("IMPORTRANGE(""https://docs.google.com/spreadsheets/d/1SX6NBoVAgQJ6U1MVXOaj8PK2l7WJ3RER9xtqwdhxkhw/edit?usp=sharing"",""สระแก้ว!J327"")"),26)</f>
        <v>26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IFERROR(__xludf.DUMMYFUNCTION("IMPORTRANGE(""https://docs.google.com/spreadsheets/d/1SX6NBoVAgQJ6U1MVXOaj8PK2l7WJ3RER9xtqwdhxkhw/edit?usp=sharing"",""สระแก้ว!M330"")"),58055)</f>
        <v>58055</v>
      </c>
      <c r="O435" s="412">
        <f t="shared" ref="O435:O439" ca="1" si="114">+IF(L435&gt;0,N435*100/L435,0)</f>
        <v>65.971590909090907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IFERROR(__xludf.DUMMYFUNCTION("IMPORTRANGE(""https://docs.google.com/spreadsheets/d/1SX6NBoVAgQJ6U1MVXOaj8PK2l7WJ3RER9xtqwdhxkhw/edit?usp=sharing"",""สระแก้ว!M332"")"),58055)</f>
        <v>58055</v>
      </c>
      <c r="O437" s="169">
        <f t="shared" ca="1" si="114"/>
        <v>65.971590909090907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IFERROR(__xludf.DUMMYFUNCTION("IMPORTRANGE(""https://docs.google.com/spreadsheets/d/1SX6NBoVAgQJ6U1MVXOaj8PK2l7WJ3RER9xtqwdhxkhw/edit?usp=sharing"",""สระแก้ว!M334"")"),58055)</f>
        <v>58055</v>
      </c>
      <c r="O439" s="169">
        <f t="shared" ca="1" si="114"/>
        <v>65.971590909090907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IFERROR(__xludf.DUMMYFUNCTION("IMPORTRANGE(""https://docs.google.com/spreadsheets/d/1SX6NBoVAgQJ6U1MVXOaj8PK2l7WJ3RER9xtqwdhxkhw/edit?usp=sharing"",""สระแก้ว!M338"")"),25855)</f>
        <v>25855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IFERROR(__xludf.DUMMYFUNCTION("IMPORTRANGE(""https://docs.google.com/spreadsheets/d/1SX6NBoVAgQJ6U1MVXOaj8PK2l7WJ3RER9xtqwdhxkhw/edit?usp=sharing"",""สระแก้ว!L350"")"),951935)</f>
        <v>951935</v>
      </c>
      <c r="M455" s="373"/>
      <c r="N455" s="373">
        <f ca="1">IFERROR(__xludf.DUMMYFUNCTION("IMPORTRANGE(""https://docs.google.com/spreadsheets/d/1SX6NBoVAgQJ6U1MVXOaj8PK2l7WJ3RER9xtqwdhxkhw/edit?usp=sharing"",""สระแก้ว!M350"")"),537327.41)</f>
        <v>537327.41</v>
      </c>
      <c r="O455" s="373">
        <f t="shared" ref="O455:O459" ca="1" si="116">+IF(L455&gt;0,N455*100/L455,0)</f>
        <v>56.445808799970585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IFERROR(__xludf.DUMMYFUNCTION("IMPORTRANGE(""https://docs.google.com/spreadsheets/d/1SX6NBoVAgQJ6U1MVXOaj8PK2l7WJ3RER9xtqwdhxkhw/edit?usp=sharing"",""สระแก้ว!L352"")"),951935)</f>
        <v>951935</v>
      </c>
      <c r="M457" s="165"/>
      <c r="N457" s="169">
        <f ca="1">IFERROR(__xludf.DUMMYFUNCTION("IMPORTRANGE(""https://docs.google.com/spreadsheets/d/1SX6NBoVAgQJ6U1MVXOaj8PK2l7WJ3RER9xtqwdhxkhw/edit?usp=sharing"",""สระแก้ว!M352"")"),537327.41)</f>
        <v>537327.41</v>
      </c>
      <c r="O457" s="169">
        <f t="shared" ca="1" si="116"/>
        <v>56.445808799970585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IFERROR(__xludf.DUMMYFUNCTION("IMPORTRANGE(""https://docs.google.com/spreadsheets/d/1SX6NBoVAgQJ6U1MVXOaj8PK2l7WJ3RER9xtqwdhxkhw/edit?usp=sharing"",""สระแก้ว!L354"")"),951935)</f>
        <v>951935</v>
      </c>
      <c r="M459" s="169"/>
      <c r="N459" s="169">
        <f ca="1">IFERROR(__xludf.DUMMYFUNCTION("IMPORTRANGE(""https://docs.google.com/spreadsheets/d/1SX6NBoVAgQJ6U1MVXOaj8PK2l7WJ3RER9xtqwdhxkhw/edit?usp=sharing"",""สระแก้ว!M354"")"),537327.41)</f>
        <v>537327.41</v>
      </c>
      <c r="O459" s="169">
        <f t="shared" ca="1" si="116"/>
        <v>56.445808799970585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IFERROR(__xludf.DUMMYFUNCTION("IMPORTRANGE(""https://docs.google.com/spreadsheets/d/1SX6NBoVAgQJ6U1MVXOaj8PK2l7WJ3RER9xtqwdhxkhw/edit?usp=sharing"",""สระแก้ว!M357"")"),86225.58)</f>
        <v>86225.58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IFERROR(__xludf.DUMMYFUNCTION("IMPORTRANGE(""https://docs.google.com/spreadsheets/d/1SX6NBoVAgQJ6U1MVXOaj8PK2l7WJ3RER9xtqwdhxkhw/edit?usp=sharing"",""สระแก้ว!M358"")"),451101.83)</f>
        <v>451101.83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IFERROR(__xludf.DUMMYFUNCTION("IMPORTRANGE(""https://docs.google.com/spreadsheets/d/1SX6NBoVAgQJ6U1MVXOaj8PK2l7WJ3RER9xtqwdhxkhw/edit?usp=sharing"",""สระแก้ว!J378"")"),54789)</f>
        <v>54789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IFERROR(__xludf.DUMMYFUNCTION("IMPORTRANGE(""https://docs.google.com/spreadsheets/d/1SX6NBoVAgQJ6U1MVXOaj8PK2l7WJ3RER9xtqwdhxkhw/edit?usp=sharing"",""สระแก้ว!J379"")"),6562)</f>
        <v>6562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IFERROR(__xludf.DUMMYFUNCTION("IMPORTRANGE(""https://docs.google.com/spreadsheets/d/1SX6NBoVAgQJ6U1MVXOaj8PK2l7WJ3RER9xtqwdhxkhw/edit?usp=sharing"",""สระแก้ว!J380"")"),6475)</f>
        <v>6475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IFERROR(__xludf.DUMMYFUNCTION("IMPORTRANGE(""https://docs.google.com/spreadsheets/d/1SX6NBoVAgQJ6U1MVXOaj8PK2l7WJ3RER9xtqwdhxkhw/edit?usp=sharing"",""สระแก้ว!J381"")"),376)</f>
        <v>376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IFERROR(__xludf.DUMMYFUNCTION("IMPORTRANGE(""https://docs.google.com/spreadsheets/d/1SX6NBoVAgQJ6U1MVXOaj8PK2l7WJ3RER9xtqwdhxkhw/edit?usp=sharing"",""สระแก้ว!J392"")"),6773)</f>
        <v>6773</v>
      </c>
      <c r="K497" s="444">
        <f t="shared" ca="1" si="117"/>
        <v>30.274450205614162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IFERROR(__xludf.DUMMYFUNCTION("IMPORTRANGE(""https://docs.google.com/spreadsheets/d/1SX6NBoVAgQJ6U1MVXOaj8PK2l7WJ3RER9xtqwdhxkhw/edit?usp=sharing"",""สระแก้ว!J393"")"),6773)</f>
        <v>6773</v>
      </c>
      <c r="K498" s="202">
        <f t="shared" ca="1" si="117"/>
        <v>30.274450205614162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IFERROR(__xludf.DUMMYFUNCTION("IMPORTRANGE(""https://docs.google.com/spreadsheets/d/1SX6NBoVAgQJ6U1MVXOaj8PK2l7WJ3RER9xtqwdhxkhw/edit?usp=sharing"",""สระแก้ว!J394"")"),382)</f>
        <v>382</v>
      </c>
      <c r="K499" s="202">
        <f t="shared" ca="1" si="117"/>
        <v>27.324749642346209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IFERROR(__xludf.DUMMYFUNCTION("IMPORTRANGE(""https://docs.google.com/spreadsheets/d/1SX6NBoVAgQJ6U1MVXOaj8PK2l7WJ3RER9xtqwdhxkhw/edit?usp=sharing"",""สระแก้ว!J395"")"),6330)</f>
        <v>6330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IFERROR(__xludf.DUMMYFUNCTION("IMPORTRANGE(""https://docs.google.com/spreadsheets/d/1SX6NBoVAgQJ6U1MVXOaj8PK2l7WJ3RER9xtqwdhxkhw/edit?usp=sharing"",""สระแก้ว!J396"")"),363)</f>
        <v>363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IFERROR(__xludf.DUMMYFUNCTION("IMPORTRANGE(""https://docs.google.com/spreadsheets/d/1SX6NBoVAgQJ6U1MVXOaj8PK2l7WJ3RER9xtqwdhxkhw/edit?usp=sharing"",""สระแก้ว!J397"")"),6330)</f>
        <v>6330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IFERROR(__xludf.DUMMYFUNCTION("IMPORTRANGE(""https://docs.google.com/spreadsheets/d/1SX6NBoVAgQJ6U1MVXOaj8PK2l7WJ3RER9xtqwdhxkhw/edit?usp=sharing"",""สระแก้ว!J398"")"),363)</f>
        <v>363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IFERROR(__xludf.DUMMYFUNCTION("IMPORTRANGE(""https://docs.google.com/spreadsheets/d/1SX6NBoVAgQJ6U1MVXOaj8PK2l7WJ3RER9xtqwdhxkhw/edit?usp=sharing"",""สระแก้ว!J418"")"),2360)</f>
        <v>2360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IFERROR(__xludf.DUMMYFUNCTION("IMPORTRANGE(""https://docs.google.com/spreadsheets/d/1SX6NBoVAgQJ6U1MVXOaj8PK2l7WJ3RER9xtqwdhxkhw/edit?usp=sharing"",""สระแก้ว!J419"")"),64)</f>
        <v>64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IFERROR(__xludf.DUMMYFUNCTION("IMPORTRANGE(""https://docs.google.com/spreadsheets/d/1SX6NBoVAgQJ6U1MVXOaj8PK2l7WJ3RER9xtqwdhxkhw/edit?usp=sharing"",""สระแก้ว!I420"")"),2360)</f>
        <v>2360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IFERROR(__xludf.DUMMYFUNCTION("IMPORTRANGE(""https://docs.google.com/spreadsheets/d/1SX6NBoVAgQJ6U1MVXOaj8PK2l7WJ3RER9xtqwdhxkhw/edit?usp=sharing"",""สระแก้ว!I421"")"),64)</f>
        <v>64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IFERROR(__xludf.DUMMYFUNCTION("IMPORTRANGE(""https://docs.google.com/spreadsheets/d/1SX6NBoVAgQJ6U1MVXOaj8PK2l7WJ3RER9xtqwdhxkhw/edit?usp=sharing"",""สระแก้ว!J459"")"),9870)</f>
        <v>9870</v>
      </c>
      <c r="K564" s="372">
        <f ca="1">IF(I564&gt;0,J564*100/I564,0)</f>
        <v>249.87341772151899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IFERROR(__xludf.DUMMYFUNCTION("IMPORTRANGE(""https://docs.google.com/spreadsheets/d/1SX6NBoVAgQJ6U1MVXOaj8PK2l7WJ3RER9xtqwdhxkhw/edit?usp=sharing"",""สระแก้ว!M459"")"),165245.16)</f>
        <v>165245.16</v>
      </c>
      <c r="O564" s="373">
        <f t="shared" ref="O564:O568" ca="1" si="122">+IF(L564&gt;0,N564*100/L564,0)</f>
        <v>99.785724637681156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IFERROR(__xludf.DUMMYFUNCTION("IMPORTRANGE(""https://docs.google.com/spreadsheets/d/1SX6NBoVAgQJ6U1MVXOaj8PK2l7WJ3RER9xtqwdhxkhw/edit?usp=sharing"",""สระแก้ว!M461"")"),165245.16)</f>
        <v>165245.16</v>
      </c>
      <c r="O566" s="169">
        <f t="shared" ca="1" si="122"/>
        <v>99.785724637681156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IFERROR(__xludf.DUMMYFUNCTION("IMPORTRANGE(""https://docs.google.com/spreadsheets/d/1SX6NBoVAgQJ6U1MVXOaj8PK2l7WJ3RER9xtqwdhxkhw/edit?usp=sharing"",""สระแก้ว!M463"")"),165245.16)</f>
        <v>165245.16</v>
      </c>
      <c r="O568" s="169">
        <f t="shared" ca="1" si="122"/>
        <v>99.785724637681156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IFERROR(__xludf.DUMMYFUNCTION("IMPORTRANGE(""https://docs.google.com/spreadsheets/d/1SX6NBoVAgQJ6U1MVXOaj8PK2l7WJ3RER9xtqwdhxkhw/edit?usp=sharing"",""สระแก้ว!M466"")"),98645.16)</f>
        <v>98645.16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IFERROR(__xludf.DUMMYFUNCTION("IMPORTRANGE(""https://docs.google.com/spreadsheets/d/1SX6NBoVAgQJ6U1MVXOaj8PK2l7WJ3RER9xtqwdhxkhw/edit?usp=sharing"",""สระแก้ว!M467"")"),66600)</f>
        <v>66600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IFERROR(__xludf.DUMMYFUNCTION("IMPORTRANGE(""https://docs.google.com/spreadsheets/d/1SX6NBoVAgQJ6U1MVXOaj8PK2l7WJ3RER9xtqwdhxkhw/edit?usp=sharing"",""สระแก้ว!J468"")"),9870)</f>
        <v>9870</v>
      </c>
      <c r="K573" s="202">
        <f ca="1">IF(I573&gt;0,J573*100/I573,0)</f>
        <v>249.87341772151899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IFERROR(__xludf.DUMMYFUNCTION("IMPORTRANGE(""https://docs.google.com/spreadsheets/d/1SX6NBoVAgQJ6U1MVXOaj8PK2l7WJ3RER9xtqwdhxkhw/edit?usp=sharing"",""สระแก้ว!J471"")"),203)</f>
        <v>203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IFERROR(__xludf.DUMMYFUNCTION("IMPORTRANGE(""https://docs.google.com/spreadsheets/d/1SX6NBoVAgQJ6U1MVXOaj8PK2l7WJ3RER9xtqwdhxkhw/edit?usp=sharing"",""สระแก้ว!J472"")"),9667)</f>
        <v>9667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IFERROR(__xludf.DUMMYFUNCTION("IMPORTRANGE(""https://docs.google.com/spreadsheets/d/1SX6NBoVAgQJ6U1MVXOaj8PK2l7WJ3RER9xtqwdhxkhw/edit?usp=sharing"",""สระแก้ว!J475"")"),6)</f>
        <v>6</v>
      </c>
      <c r="K580" s="372">
        <f ca="1">IF(I580&gt;0,J580*100/I580,0)</f>
        <v>2.816901408450704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IFERROR(__xludf.DUMMYFUNCTION("IMPORTRANGE(""https://docs.google.com/spreadsheets/d/1SX6NBoVAgQJ6U1MVXOaj8PK2l7WJ3RER9xtqwdhxkhw/edit?usp=sharing"",""สระแก้ว!M475"")"),172590.38)</f>
        <v>172590.38</v>
      </c>
      <c r="O580" s="373">
        <f t="shared" ref="O580:O584" ca="1" si="124">+IF(L580&gt;0,N580*100/L580,0)</f>
        <v>44.879611403073099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IFERROR(__xludf.DUMMYFUNCTION("IMPORTRANGE(""https://docs.google.com/spreadsheets/d/1SX6NBoVAgQJ6U1MVXOaj8PK2l7WJ3RER9xtqwdhxkhw/edit?usp=sharing"",""สระแก้ว!M477"")"),172590.38)</f>
        <v>172590.38</v>
      </c>
      <c r="O582" s="169">
        <f t="shared" ca="1" si="124"/>
        <v>44.879611403073099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IFERROR(__xludf.DUMMYFUNCTION("IMPORTRANGE(""https://docs.google.com/spreadsheets/d/1SX6NBoVAgQJ6U1MVXOaj8PK2l7WJ3RER9xtqwdhxkhw/edit?usp=sharing"",""สระแก้ว!M479"")"),172590.38)</f>
        <v>172590.38</v>
      </c>
      <c r="O584" s="169">
        <f t="shared" ca="1" si="124"/>
        <v>44.879611403073099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IFERROR(__xludf.DUMMYFUNCTION("IMPORTRANGE(""https://docs.google.com/spreadsheets/d/1SX6NBoVAgQJ6U1MVXOaj8PK2l7WJ3RER9xtqwdhxkhw/edit?usp=sharing"",""สระแก้ว!M482"")"),100034.56)</f>
        <v>100034.56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IFERROR(__xludf.DUMMYFUNCTION("IMPORTRANGE(""https://docs.google.com/spreadsheets/d/1SX6NBoVAgQJ6U1MVXOaj8PK2l7WJ3RER9xtqwdhxkhw/edit?usp=sharing"",""สระแก้ว!M483"")"),72555.82)</f>
        <v>72555.820000000007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IFERROR(__xludf.DUMMYFUNCTION("IMPORTRANGE(""https://docs.google.com/spreadsheets/d/1SX6NBoVAgQJ6U1MVXOaj8PK2l7WJ3RER9xtqwdhxkhw/edit?usp=sharing"",""สระแก้ว!J484"")"),79)</f>
        <v>79</v>
      </c>
      <c r="K589" s="163">
        <f t="shared" ref="K589:K596" ca="1" si="125">IF(I589&gt;0,J589*100/I589,0)</f>
        <v>37.089201877934272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IFERROR(__xludf.DUMMYFUNCTION("IMPORTRANGE(""https://docs.google.com/spreadsheets/d/1SX6NBoVAgQJ6U1MVXOaj8PK2l7WJ3RER9xtqwdhxkhw/edit?usp=sharing"",""สระแก้ว!J485"")"),77.2)</f>
        <v>77.2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IFERROR(__xludf.DUMMYFUNCTION("IMPORTRANGE(""https://docs.google.com/spreadsheets/d/1SX6NBoVAgQJ6U1MVXOaj8PK2l7WJ3RER9xtqwdhxkhw/edit?usp=sharing"",""สระแก้ว!J486"")"),3)</f>
        <v>3</v>
      </c>
      <c r="K591" s="163">
        <f t="shared" ca="1" si="125"/>
        <v>1.408450704225352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IFERROR(__xludf.DUMMYFUNCTION("IMPORTRANGE(""https://docs.google.com/spreadsheets/d/1SX6NBoVAgQJ6U1MVXOaj8PK2l7WJ3RER9xtqwdhxkhw/edit?usp=sharing"",""สระแก้ว!J487"")"),2.04)</f>
        <v>2.04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IFERROR(__xludf.DUMMYFUNCTION("IMPORTRANGE(""https://docs.google.com/spreadsheets/d/1SX6NBoVAgQJ6U1MVXOaj8PK2l7WJ3RER9xtqwdhxkhw/edit?usp=sharing"",""สระแก้ว!J490"")"),6)</f>
        <v>6</v>
      </c>
      <c r="K595" s="163">
        <f t="shared" ca="1" si="125"/>
        <v>2.816901408450704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IFERROR(__xludf.DUMMYFUNCTION("IMPORTRANGE(""https://docs.google.com/spreadsheets/d/1SX6NBoVAgQJ6U1MVXOaj8PK2l7WJ3RER9xtqwdhxkhw/edit?usp=sharing"",""สระแก้ว!J491"")"),3.12)</f>
        <v>3.12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IFERROR(__xludf.DUMMYFUNCTION("IMPORTRANGE(""https://docs.google.com/spreadsheets/d/1SX6NBoVAgQJ6U1MVXOaj8PK2l7WJ3RER9xtqwdhxkhw/edit?usp=sharing"",""สระแก้ว!L492"")"),22870)</f>
        <v>22870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32.356799300393526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IFERROR(__xludf.DUMMYFUNCTION("IMPORTRANGE(""https://docs.google.com/spreadsheets/d/1SX6NBoVAgQJ6U1MVXOaj8PK2l7WJ3RER9xtqwdhxkhw/edit?usp=sharing"",""สระแก้ว!L494"")"),22870)</f>
        <v>22870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32.356799300393526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IFERROR(__xludf.DUMMYFUNCTION("IMPORTRANGE(""https://docs.google.com/spreadsheets/d/1SX6NBoVAgQJ6U1MVXOaj8PK2l7WJ3RER9xtqwdhxkhw/edit?usp=sharing"",""สระแก้ว!L496"")"),22870)</f>
        <v>22870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32.356799300393526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IFERROR(__xludf.DUMMYFUNCTION("IMPORTRANGE(""https://docs.google.com/spreadsheets/d/1SX6NBoVAgQJ6U1MVXOaj8PK2l7WJ3RER9xtqwdhxkhw/edit?usp=sharing"",""สระแก้ว!J507"")"),815)</f>
        <v>815</v>
      </c>
      <c r="K612" s="163">
        <f t="shared" ca="1" si="127"/>
        <v>815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IFERROR(__xludf.DUMMYFUNCTION("IMPORTRANGE(""https://docs.google.com/spreadsheets/d/1SX6NBoVAgQJ6U1MVXOaj8PK2l7WJ3RER9xtqwdhxkhw/edit?usp=sharing"",""สระแก้ว!J508"")"),815)</f>
        <v>815</v>
      </c>
      <c r="K613" s="163">
        <f t="shared" ca="1" si="127"/>
        <v>815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IFERROR(__xludf.DUMMYFUNCTION("IMPORTRANGE(""https://docs.google.com/spreadsheets/d/1SX6NBoVAgQJ6U1MVXOaj8PK2l7WJ3RER9xtqwdhxkhw/edit?usp=sharing"",""สระแก้ว!J523"")"),8449315.18)</f>
        <v>8449315.1799999997</v>
      </c>
      <c r="K628" s="343">
        <f t="shared" ref="K628:K635" ca="1" si="129">IF(I628&gt;0,J628*100/I628,0)</f>
        <v>102.63158721034431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IFERROR(__xludf.DUMMYFUNCTION("IMPORTRANGE(""https://docs.google.com/spreadsheets/d/1SX6NBoVAgQJ6U1MVXOaj8PK2l7WJ3RER9xtqwdhxkhw/edit?usp=sharing"",""สระแก้ว!J524"")"),555)</f>
        <v>555</v>
      </c>
      <c r="K629" s="343">
        <f t="shared" ca="1" si="129"/>
        <v>94.709897610921502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IFERROR(__xludf.DUMMYFUNCTION("IMPORTRANGE(""https://docs.google.com/spreadsheets/d/1SX6NBoVAgQJ6U1MVXOaj8PK2l7WJ3RER9xtqwdhxkhw/edit?usp=sharing"",""สระแก้ว!J525"")"),2341364.68)</f>
        <v>2341364.6800000002</v>
      </c>
      <c r="K630" s="343">
        <f t="shared" ca="1" si="129"/>
        <v>43.36445007061841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IFERROR(__xludf.DUMMYFUNCTION("IMPORTRANGE(""https://docs.google.com/spreadsheets/d/1SX6NBoVAgQJ6U1MVXOaj8PK2l7WJ3RER9xtqwdhxkhw/edit?usp=sharing"",""สระแก้ว!J526"")"),226)</f>
        <v>226</v>
      </c>
      <c r="K631" s="343">
        <f t="shared" ca="1" si="129"/>
        <v>93.388429752066116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IFERROR(__xludf.DUMMYFUNCTION("IMPORTRANGE(""https://docs.google.com/spreadsheets/d/1SX6NBoVAgQJ6U1MVXOaj8PK2l7WJ3RER9xtqwdhxkhw/edit?usp=sharing"",""สระแก้ว!J527"")"),172066.23)</f>
        <v>172066.23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IFERROR(__xludf.DUMMYFUNCTION("IMPORTRANGE(""https://docs.google.com/spreadsheets/d/1SX6NBoVAgQJ6U1MVXOaj8PK2l7WJ3RER9xtqwdhxkhw/edit?usp=sharing"",""สระแก้ว!J530"")"),257)</f>
        <v>257</v>
      </c>
      <c r="K635" s="487">
        <f t="shared" ca="1" si="129"/>
        <v>102.8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4401218</v>
      </c>
      <c r="M8" s="23">
        <f t="shared" ca="1" si="0"/>
        <v>3118154</v>
      </c>
      <c r="N8" s="23">
        <f t="shared" ca="1" si="0"/>
        <v>3744293.65</v>
      </c>
      <c r="O8" s="22">
        <f t="shared" ref="O8:O16" ca="1" si="1">IF(L8&gt;0,N8*100/L8,0)</f>
        <v>85.074032915433861</v>
      </c>
      <c r="P8" s="22">
        <f t="shared" ref="P8:P16" ca="1" si="2">IF(M8&gt;0,N8*100/M8,0)</f>
        <v>120.08045946415731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4401218</v>
      </c>
      <c r="M10" s="30">
        <f t="shared" ca="1" si="4"/>
        <v>3118154</v>
      </c>
      <c r="N10" s="30">
        <f t="shared" ca="1" si="4"/>
        <v>3744293.65</v>
      </c>
      <c r="O10" s="29">
        <f t="shared" ca="1" si="1"/>
        <v>85.074032915433861</v>
      </c>
      <c r="P10" s="29">
        <f t="shared" ca="1" si="2"/>
        <v>120.08045946415731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4276818</v>
      </c>
      <c r="M12" s="38">
        <f t="shared" ca="1" si="6"/>
        <v>2993754</v>
      </c>
      <c r="N12" s="38">
        <f t="shared" ca="1" si="6"/>
        <v>3619893.65</v>
      </c>
      <c r="O12" s="38">
        <f t="shared" ca="1" si="1"/>
        <v>84.639880630880242</v>
      </c>
      <c r="P12" s="38">
        <f t="shared" ca="1" si="2"/>
        <v>120.91486641855009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2072314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2204504</v>
      </c>
      <c r="M14" s="38">
        <f t="shared" si="8"/>
        <v>0</v>
      </c>
      <c r="N14" s="38">
        <f t="shared" ca="1" si="8"/>
        <v>895192.96</v>
      </c>
      <c r="O14" s="38">
        <f t="shared" ca="1" si="1"/>
        <v>40.60745455667125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3080354</v>
      </c>
      <c r="M18" s="23">
        <f t="shared" ca="1" si="11"/>
        <v>3118154</v>
      </c>
      <c r="N18" s="23">
        <f t="shared" ca="1" si="11"/>
        <v>2849100.69</v>
      </c>
      <c r="O18" s="22">
        <f t="shared" ref="O18:O20" ca="1" si="12">IF(L18&gt;0,N18*100/L18,0)</f>
        <v>92.49263850843117</v>
      </c>
      <c r="P18" s="22">
        <f t="shared" ref="P18:P26" ca="1" si="13">IF(M18&gt;0,N18*100/M18,0)</f>
        <v>91.371391214160681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3080354</v>
      </c>
      <c r="M20" s="30">
        <f t="shared" ca="1" si="15"/>
        <v>3118154</v>
      </c>
      <c r="N20" s="30">
        <f t="shared" ca="1" si="15"/>
        <v>2849100.69</v>
      </c>
      <c r="O20" s="29">
        <f t="shared" ca="1" si="12"/>
        <v>92.49263850843117</v>
      </c>
      <c r="P20" s="29">
        <f t="shared" ca="1" si="13"/>
        <v>91.371391214160681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2955954</v>
      </c>
      <c r="M22" s="41">
        <f t="shared" ca="1" si="18"/>
        <v>2993754</v>
      </c>
      <c r="N22" s="38">
        <f t="shared" ca="1" si="18"/>
        <v>2724700.69</v>
      </c>
      <c r="O22" s="38">
        <f t="shared" ca="1" si="17"/>
        <v>92.176694562905922</v>
      </c>
      <c r="P22" s="38">
        <f t="shared" ca="1" si="13"/>
        <v>91.012845076783194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2072314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883640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1320864</v>
      </c>
      <c r="M28" s="23">
        <f t="shared" si="23"/>
        <v>0</v>
      </c>
      <c r="N28" s="23">
        <f t="shared" ca="1" si="23"/>
        <v>895192.96</v>
      </c>
      <c r="O28" s="22">
        <f t="shared" ref="O28:O30" ca="1" si="24">IF(L28&gt;0,N28*100/L28,0)</f>
        <v>67.773287787387645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1320864</v>
      </c>
      <c r="M30" s="30">
        <f t="shared" si="27"/>
        <v>0</v>
      </c>
      <c r="N30" s="30">
        <f t="shared" ca="1" si="27"/>
        <v>895192.96</v>
      </c>
      <c r="O30" s="29">
        <f t="shared" ca="1" si="24"/>
        <v>67.773287787387645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1320864</v>
      </c>
      <c r="M32" s="38">
        <f t="shared" si="30"/>
        <v>0</v>
      </c>
      <c r="N32" s="38">
        <f t="shared" ca="1" si="30"/>
        <v>895192.96</v>
      </c>
      <c r="O32" s="38">
        <f t="shared" ca="1" si="29"/>
        <v>67.773287787387645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1320864</v>
      </c>
      <c r="M34" s="38">
        <f t="shared" si="32"/>
        <v>0</v>
      </c>
      <c r="N34" s="38">
        <f t="shared" ca="1" si="32"/>
        <v>895192.96</v>
      </c>
      <c r="O34" s="38">
        <f t="shared" ca="1" si="29"/>
        <v>67.773287787387645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3080354</v>
      </c>
      <c r="M37" s="54">
        <f t="shared" ca="1" si="33"/>
        <v>3118154</v>
      </c>
      <c r="N37" s="54">
        <f t="shared" ca="1" si="33"/>
        <v>2849100.69</v>
      </c>
      <c r="O37" s="55">
        <f t="shared" ca="1" si="29"/>
        <v>92.49263850843117</v>
      </c>
      <c r="P37" s="55">
        <f t="shared" ca="1" si="25"/>
        <v>91.371391214160681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747400</v>
      </c>
      <c r="M41" s="78">
        <f t="shared" ca="1" si="34"/>
        <v>747400</v>
      </c>
      <c r="N41" s="78">
        <f t="shared" ca="1" si="34"/>
        <v>728851.55</v>
      </c>
      <c r="O41" s="77">
        <f t="shared" ref="O41:O43" ca="1" si="35">IF(L41&gt;0,N41*100/L41,0)</f>
        <v>97.518270002675948</v>
      </c>
      <c r="P41" s="77">
        <f t="shared" ref="P41:P43" ca="1" si="36">IF(M41&gt;0,N41*100/M41,0)</f>
        <v>97.518270002675948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747400</v>
      </c>
      <c r="M43" s="78">
        <f t="shared" ca="1" si="38"/>
        <v>747400</v>
      </c>
      <c r="N43" s="78">
        <f t="shared" ca="1" si="38"/>
        <v>728851.55</v>
      </c>
      <c r="O43" s="77">
        <f t="shared" ca="1" si="35"/>
        <v>97.518270002675948</v>
      </c>
      <c r="P43" s="77">
        <f t="shared" ca="1" si="36"/>
        <v>97.518270002675948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747400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IFERROR(__xludf.DUMMYFUNCTION("IMPORTRANGE(""https://docs.google.com/spreadsheets/d/1Yj_ptqi66GCucihVvJfMjLAmec39IyEx_6qawtMGysU/edit?usp=sharing"",""สบก!R76"")"),728851.55)</f>
        <v>728851.55</v>
      </c>
      <c r="O45" s="38">
        <f ca="1">IF(L45&gt;0,N45*100/L45,0)</f>
        <v>97.518270002675948</v>
      </c>
      <c r="P45" s="38">
        <f ca="1">IF(M45&gt;0,N45*100/M45,0)</f>
        <v>97.518270002675948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IFERROR(__xludf.DUMMYFUNCTION("IMPORTRANGE(""https://docs.google.com/spreadsheets/d/1Yj_ptqi66GCucihVvJfMjLAmec39IyEx_6qawtMGysU/edit?usp=sharing"",""สบก!M76"")"),747400)</f>
        <v>747400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551714</v>
      </c>
      <c r="M53" s="121">
        <f t="shared" ca="1" si="39"/>
        <v>551714</v>
      </c>
      <c r="N53" s="121">
        <f t="shared" ca="1" si="39"/>
        <v>495444</v>
      </c>
      <c r="O53" s="120">
        <f t="shared" ref="O53:O55" ca="1" si="40">IF(L53&gt;0,N53*100/L53,0)</f>
        <v>89.800875091079803</v>
      </c>
      <c r="P53" s="120">
        <f t="shared" ref="P53:P55" ca="1" si="41">IF(M53&gt;0,N53*100/M53,0)</f>
        <v>89.800875091079803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551714</v>
      </c>
      <c r="M55" s="121">
        <f t="shared" ca="1" si="43"/>
        <v>551714</v>
      </c>
      <c r="N55" s="121">
        <f t="shared" ca="1" si="43"/>
        <v>495444</v>
      </c>
      <c r="O55" s="120">
        <f t="shared" ca="1" si="40"/>
        <v>89.800875091079803</v>
      </c>
      <c r="P55" s="120">
        <f t="shared" ca="1" si="41"/>
        <v>89.800875091079803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551714</v>
      </c>
      <c r="M57" s="49">
        <f ca="1">IFERROR(__xludf.DUMMYFUNCTION("IMPORTRANGE(""https://docs.google.com/spreadsheets/d/1Yj_ptqi66GCucihVvJfMjLAmec39IyEx_6qawtMGysU/edit?usp=sharing"",""สบก!Z76"")"),551714)</f>
        <v>551714</v>
      </c>
      <c r="N57" s="49">
        <f ca="1">IFERROR(__xludf.DUMMYFUNCTION("IMPORTRANGE(""https://docs.google.com/spreadsheets/d/1Yj_ptqi66GCucihVvJfMjLAmec39IyEx_6qawtMGysU/edit?usp=sharing"",""สบก!AA76"")"),495444)</f>
        <v>495444</v>
      </c>
      <c r="O57" s="38">
        <f ca="1">IF(L57&gt;0,N57*100/L57,0)</f>
        <v>89.800875091079803</v>
      </c>
      <c r="P57" s="38">
        <f ca="1">IF(M57&gt;0,N57*100/M57,0)</f>
        <v>89.800875091079803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IFERROR(__xludf.DUMMYFUNCTION("IMPORTRANGE(""https://docs.google.com/spreadsheets/d/1Yj_ptqi66GCucihVvJfMjLAmec39IyEx_6qawtMGysU/edit?usp=sharing"",""สบก!V76"")"),551714)</f>
        <v>551714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11500</v>
      </c>
      <c r="M66" s="152">
        <f t="shared" ca="1" si="45"/>
        <v>11500</v>
      </c>
      <c r="N66" s="152">
        <f t="shared" ca="1" si="45"/>
        <v>11500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11500</v>
      </c>
      <c r="M68" s="157">
        <f t="shared" ca="1" si="49"/>
        <v>11500</v>
      </c>
      <c r="N68" s="157">
        <f t="shared" ca="1" si="49"/>
        <v>11500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11500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IFERROR(__xludf.DUMMYFUNCTION("IMPORTRANGE(""https://docs.google.com/spreadsheets/d/1Yj_ptqi66GCucihVvJfMjLAmec39IyEx_6qawtMGysU/edit?usp=sharing"",""สบก!AJ76"")"),11500)</f>
        <v>11500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IFERROR(__xludf.DUMMYFUNCTION("IMPORTRANGE(""https://docs.google.com/spreadsheets/d/1Yj_ptqi66GCucihVvJfMjLAmec39IyEx_6qawtMGysU/edit?usp=sharing"",""สบก!AF76"")"),11500)</f>
        <v>11500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86.834498834498831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86.834498834498831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76.871416871416869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382200</v>
      </c>
      <c r="M140" s="152">
        <f t="shared" ca="1" si="64"/>
        <v>382200</v>
      </c>
      <c r="N140" s="152">
        <f t="shared" ca="1" si="64"/>
        <v>336788.05</v>
      </c>
      <c r="O140" s="151">
        <f t="shared" ref="O140:O142" ca="1" si="65">IF(L140&gt;0,N140*100/L140,0)</f>
        <v>88.118275771847195</v>
      </c>
      <c r="P140" s="151">
        <f t="shared" ref="P140:P142" ca="1" si="66">IF(M140&gt;0,N140*100/M140,0)</f>
        <v>88.118275771847195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382200</v>
      </c>
      <c r="M142" s="157">
        <f t="shared" ca="1" si="68"/>
        <v>382200</v>
      </c>
      <c r="N142" s="157">
        <f t="shared" ca="1" si="68"/>
        <v>336788.05</v>
      </c>
      <c r="O142" s="156">
        <f t="shared" ca="1" si="65"/>
        <v>88.118275771847195</v>
      </c>
      <c r="P142" s="156">
        <f t="shared" ca="1" si="66"/>
        <v>88.118275771847195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382200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IFERROR(__xludf.DUMMYFUNCTION("IMPORTRANGE(""https://docs.google.com/spreadsheets/d/1Yj_ptqi66GCucihVvJfMjLAmec39IyEx_6qawtMGysU/edit?usp=sharing"",""สบก!BK76"")"),336788.05)</f>
        <v>336788.05</v>
      </c>
      <c r="O144" s="169">
        <f ca="1">IF(L144&gt;0,N144*100/L144,0)</f>
        <v>88.118275771847195</v>
      </c>
      <c r="P144" s="169">
        <f ca="1">IF(M144&gt;0,N144*100/M144,0)</f>
        <v>88.118275771847195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IFERROR(__xludf.DUMMYFUNCTION("IMPORTRANGE(""https://docs.google.com/spreadsheets/d/1Yj_ptqi66GCucihVvJfMjLAmec39IyEx_6qawtMGysU/edit?usp=sharing"",""สบก!BG76"")"),80600)</f>
        <v>80600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IFERROR(__xludf.DUMMYFUNCTION("IMPORTRANGE(""https://docs.google.com/spreadsheets/d/1SX6NBoVAgQJ6U1MVXOaj8PK2l7WJ3RER9xtqwdhxkhw/edit?usp=sharing"",""สระบุรี!J114"")"),20000)</f>
        <v>20000</v>
      </c>
      <c r="K189" s="286">
        <f ca="1">IF(I189&gt;0,J189*100/I189,0)</f>
        <v>156.25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IFERROR(__xludf.DUMMYFUNCTION("IMPORTRANGE(""https://docs.google.com/spreadsheets/d/1SX6NBoVAgQJ6U1MVXOaj8PK2l7WJ3RER9xtqwdhxkhw/edit?usp=sharing"",""สระบุรี!J124"")"),20000)</f>
        <v>20000</v>
      </c>
      <c r="K199" s="163">
        <f t="shared" ref="K199:K201" ca="1" si="70">IF(I199&gt;0,J199*100/I199,0)</f>
        <v>156.25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IFERROR(__xludf.DUMMYFUNCTION("IMPORTRANGE(""https://docs.google.com/spreadsheets/d/1SX6NBoVAgQJ6U1MVXOaj8PK2l7WJ3RER9xtqwdhxkhw/edit?usp=sharing"",""สระบุรี!J125"")"),20000)</f>
        <v>20000</v>
      </c>
      <c r="K200" s="163">
        <f t="shared" ca="1" si="70"/>
        <v>156.25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181380</v>
      </c>
      <c r="O250" s="151">
        <f t="shared" ref="O250:O252" ca="1" si="78">IF(L250&gt;0,N250*100/L250,0)</f>
        <v>99.988974641675853</v>
      </c>
      <c r="P250" s="151">
        <f t="shared" ref="P250:P252" ca="1" si="79">IF(M250&gt;0,N250*100/M250,0)</f>
        <v>99.988974641675853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181380</v>
      </c>
      <c r="O252" s="156">
        <f t="shared" ca="1" si="78"/>
        <v>99.988974641675853</v>
      </c>
      <c r="P252" s="156">
        <f t="shared" ca="1" si="79"/>
        <v>99.988974641675853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IFERROR(__xludf.DUMMYFUNCTION("IMPORTRANGE(""https://docs.google.com/spreadsheets/d/1Yj_ptqi66GCucihVvJfMjLAmec39IyEx_6qawtMGysU/edit?usp=sharing"",""สบก!CC76"")"),181380)</f>
        <v>181380</v>
      </c>
      <c r="O254" s="169">
        <f ca="1">IF(L254&gt;0,N254*100/L254,0)</f>
        <v>99.988974641675853</v>
      </c>
      <c r="P254" s="169">
        <f ca="1">IF(M254&gt;0,N254*100/M254,0)</f>
        <v>99.988974641675853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63320</v>
      </c>
      <c r="M271" s="152">
        <f t="shared" ca="1" si="83"/>
        <v>63320</v>
      </c>
      <c r="N271" s="152">
        <f t="shared" ca="1" si="83"/>
        <v>59380</v>
      </c>
      <c r="O271" s="151">
        <f t="shared" ref="O271:O273" ca="1" si="84">IF(L271&gt;0,N271*100/L271,0)</f>
        <v>93.777637397346808</v>
      </c>
      <c r="P271" s="151">
        <f t="shared" ref="P271:P273" ca="1" si="85">IF(M271&gt;0,N271*100/M271,0)</f>
        <v>93.777637397346808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63320</v>
      </c>
      <c r="M273" s="157">
        <f t="shared" ca="1" si="87"/>
        <v>63320</v>
      </c>
      <c r="N273" s="157">
        <f t="shared" ca="1" si="87"/>
        <v>59380</v>
      </c>
      <c r="O273" s="156">
        <f t="shared" ca="1" si="84"/>
        <v>93.777637397346808</v>
      </c>
      <c r="P273" s="156">
        <f t="shared" ca="1" si="85"/>
        <v>93.777637397346808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63320</v>
      </c>
      <c r="M275" s="168">
        <f ca="1">IFERROR(__xludf.DUMMYFUNCTION("IMPORTRANGE(""https://docs.google.com/spreadsheets/d/1Yj_ptqi66GCucihVvJfMjLAmec39IyEx_6qawtMGysU/edit?usp=sharing"",""สบก!CK76"")"),63320)</f>
        <v>63320</v>
      </c>
      <c r="N275" s="169">
        <f ca="1">IFERROR(__xludf.DUMMYFUNCTION("IMPORTRANGE(""https://docs.google.com/spreadsheets/d/1Yj_ptqi66GCucihVvJfMjLAmec39IyEx_6qawtMGysU/edit?usp=sharing"",""สบก!CL76"")"),59380)</f>
        <v>59380</v>
      </c>
      <c r="O275" s="169">
        <f ca="1">IF(L275&gt;0,N275*100/L275,0)</f>
        <v>93.777637397346808</v>
      </c>
      <c r="P275" s="169">
        <f ca="1">IF(M275&gt;0,N275*100/M275,0)</f>
        <v>93.777637397346808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IFERROR(__xludf.DUMMYFUNCTION("IMPORTRANGE(""https://docs.google.com/spreadsheets/d/1Yj_ptqi66GCucihVvJfMjLAmec39IyEx_6qawtMGysU/edit?usp=sharing"",""สบก!CH76"")"),63320)</f>
        <v>63320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IFERROR(__xludf.DUMMYFUNCTION("IMPORTRANGE(""https://docs.google.com/spreadsheets/d/1SX6NBoVAgQJ6U1MVXOaj8PK2l7WJ3RER9xtqwdhxkhw/edit?usp=sharing"",""สระบุรี!J228"")"),225)</f>
        <v>225</v>
      </c>
      <c r="K328" s="318">
        <f ca="1">IF(I328&gt;0,J328*100/I328,0)</f>
        <v>150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881020</v>
      </c>
      <c r="N329" s="152">
        <f t="shared" ca="1" si="98"/>
        <v>764397.09</v>
      </c>
      <c r="O329" s="151">
        <f t="shared" ref="O329:O331" ca="1" si="99">IF(L329&gt;0,N329*100/L329,0)</f>
        <v>90.652153649106992</v>
      </c>
      <c r="P329" s="151">
        <f t="shared" ref="P329:P331" ca="1" si="100">IF(M329&gt;0,N329*100/M329,0)</f>
        <v>86.762739778892652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881020</v>
      </c>
      <c r="N331" s="157">
        <f t="shared" ca="1" si="102"/>
        <v>764397.09</v>
      </c>
      <c r="O331" s="156">
        <f t="shared" ca="1" si="99"/>
        <v>90.652153649106992</v>
      </c>
      <c r="P331" s="156">
        <f t="shared" ca="1" si="100"/>
        <v>86.762739778892652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IFERROR(__xludf.DUMMYFUNCTION("IMPORTRANGE(""https://docs.google.com/spreadsheets/d/1Yj_ptqi66GCucihVvJfMjLAmec39IyEx_6qawtMGysU/edit?usp=sharing"",""สบก!DM76"")"),732397.09)</f>
        <v>732397.09</v>
      </c>
      <c r="O333" s="169">
        <f ca="1">IF(L333&gt;0,N333*100/L333,0)</f>
        <v>90.283411405044248</v>
      </c>
      <c r="P333" s="169">
        <f ca="1">IF(M333&gt;0,N333*100/M333,0)</f>
        <v>86.263820640267596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IFERROR(__xludf.DUMMYFUNCTION("IMPORTRANGE(""https://docs.google.com/spreadsheets/d/1SX6NBoVAgQJ6U1MVXOaj8PK2l7WJ3RER9xtqwdhxkhw/edit?usp=sharing"",""สระบุรี!J234"")"),12)</f>
        <v>12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IFERROR(__xludf.DUMMYFUNCTION("IMPORTRANGE(""https://docs.google.com/spreadsheets/d/1SX6NBoVAgQJ6U1MVXOaj8PK2l7WJ3RER9xtqwdhxkhw/edit?usp=sharing"",""สระบุรี!J235"")"),143.65)</f>
        <v>143.65</v>
      </c>
      <c r="K340" s="343">
        <f t="shared" ca="1" si="103"/>
        <v>8.7591463414634152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IFERROR(__xludf.DUMMYFUNCTION("IMPORTRANGE(""https://docs.google.com/spreadsheets/d/1SX6NBoVAgQJ6U1MVXOaj8PK2l7WJ3RER9xtqwdhxkhw/edit?usp=sharing"",""สระบุรี!J236"")"),228)</f>
        <v>228</v>
      </c>
      <c r="K341" s="343">
        <f t="shared" ca="1" si="103"/>
        <v>152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IFERROR(__xludf.DUMMYFUNCTION("IMPORTRANGE(""https://docs.google.com/spreadsheets/d/1SX6NBoVAgQJ6U1MVXOaj8PK2l7WJ3RER9xtqwdhxkhw/edit?usp=sharing"",""สระบุรี!J237"")"),4367.87)</f>
        <v>4367.87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IFERROR(__xludf.DUMMYFUNCTION("IMPORTRANGE(""https://docs.google.com/spreadsheets/d/1SX6NBoVAgQJ6U1MVXOaj8PK2l7WJ3RER9xtqwdhxkhw/edit?usp=sharing"",""สระบุรี!J240"")"),225)</f>
        <v>225</v>
      </c>
      <c r="K345" s="343">
        <f t="shared" ca="1" si="103"/>
        <v>150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IFERROR(__xludf.DUMMYFUNCTION("IMPORTRANGE(""https://docs.google.com/spreadsheets/d/1SX6NBoVAgQJ6U1MVXOaj8PK2l7WJ3RER9xtqwdhxkhw/edit?usp=sharing"",""สระบุรี!J241"")"),4360.05)</f>
        <v>4360.05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IFERROR(__xludf.DUMMYFUNCTION("IMPORTRANGE(""https://docs.google.com/spreadsheets/d/1SX6NBoVAgQJ6U1MVXOaj8PK2l7WJ3RER9xtqwdhxkhw/edit?usp=sharing"",""สระบุรี!L242"")"),1320864)</f>
        <v>1320864</v>
      </c>
      <c r="M347" s="358"/>
      <c r="N347" s="358">
        <f ca="1">IFERROR(__xludf.DUMMYFUNCTION("IMPORTRANGE(""https://docs.google.com/spreadsheets/d/1SX6NBoVAgQJ6U1MVXOaj8PK2l7WJ3RER9xtqwdhxkhw/edit?usp=sharing"",""สระบุรี!M242"")"),895192.96)</f>
        <v>895192.96</v>
      </c>
      <c r="O347" s="358">
        <f ca="1">+IF(L347&gt;0,N347*100/L347,0)</f>
        <v>67.773287787387645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IFERROR(__xludf.DUMMYFUNCTION("IMPORTRANGE(""https://docs.google.com/spreadsheets/d/1SX6NBoVAgQJ6U1MVXOaj8PK2l7WJ3RER9xtqwdhxkhw/edit?usp=sharing"",""สระบุรี!M296"")"),94893.28)</f>
        <v>94893.28</v>
      </c>
      <c r="O401" s="373">
        <f ca="1">+IF(L401&gt;0,N401*100/L401,0)</f>
        <v>93.105651491365776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IFERROR(__xludf.DUMMYFUNCTION("IMPORTRANGE(""https://docs.google.com/spreadsheets/d/1SX6NBoVAgQJ6U1MVXOaj8PK2l7WJ3RER9xtqwdhxkhw/edit?usp=sharing"",""สระบุรี!M299"")"),94893.28)</f>
        <v>94893.28</v>
      </c>
      <c r="O404" s="169">
        <f t="shared" ca="1" si="112"/>
        <v>93.105651491365776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IFERROR(__xludf.DUMMYFUNCTION("IMPORTRANGE(""https://docs.google.com/spreadsheets/d/1SX6NBoVAgQJ6U1MVXOaj8PK2l7WJ3RER9xtqwdhxkhw/edit?usp=sharing"",""สระบุรี!M301"")"),94893.28)</f>
        <v>94893.28</v>
      </c>
      <c r="O406" s="169">
        <f t="shared" ca="1" si="112"/>
        <v>93.105651491365776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IFERROR(__xludf.DUMMYFUNCTION("IMPORTRANGE(""https://docs.google.com/spreadsheets/d/1SX6NBoVAgQJ6U1MVXOaj8PK2l7WJ3RER9xtqwdhxkhw/edit?usp=sharing"",""สระบุรี!M305"")"),23419.28)</f>
        <v>23419.279999999999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IFERROR(__xludf.DUMMYFUNCTION("IMPORTRANGE(""https://docs.google.com/spreadsheets/d/1SX6NBoVAgQJ6U1MVXOaj8PK2l7WJ3RER9xtqwdhxkhw/edit?usp=sharing"",""สระบุรี!M330"")"),81244)</f>
        <v>81244</v>
      </c>
      <c r="O435" s="412">
        <f t="shared" ref="O435:O439" ca="1" si="114">+IF(L435&gt;0,N435*100/L435,0)</f>
        <v>92.322727272727278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IFERROR(__xludf.DUMMYFUNCTION("IMPORTRANGE(""https://docs.google.com/spreadsheets/d/1SX6NBoVAgQJ6U1MVXOaj8PK2l7WJ3RER9xtqwdhxkhw/edit?usp=sharing"",""สระบุรี!M332"")"),81244)</f>
        <v>81244</v>
      </c>
      <c r="O437" s="169">
        <f t="shared" ca="1" si="114"/>
        <v>92.322727272727278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IFERROR(__xludf.DUMMYFUNCTION("IMPORTRANGE(""https://docs.google.com/spreadsheets/d/1SX6NBoVAgQJ6U1MVXOaj8PK2l7WJ3RER9xtqwdhxkhw/edit?usp=sharing"",""สระบุรี!M334"")"),81244)</f>
        <v>81244</v>
      </c>
      <c r="O439" s="169">
        <f t="shared" ca="1" si="114"/>
        <v>92.322727272727278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IFERROR(__xludf.DUMMYFUNCTION("IMPORTRANGE(""https://docs.google.com/spreadsheets/d/1SX6NBoVAgQJ6U1MVXOaj8PK2l7WJ3RER9xtqwdhxkhw/edit?usp=sharing"",""สระบุรี!M338"")"),45014)</f>
        <v>45014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IFERROR(__xludf.DUMMYFUNCTION("IMPORTRANGE(""https://docs.google.com/spreadsheets/d/1SX6NBoVAgQJ6U1MVXOaj8PK2l7WJ3RER9xtqwdhxkhw/edit?usp=sharing"",""สระบุรี!L350"")"),289844)</f>
        <v>289844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36.795310580864189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IFERROR(__xludf.DUMMYFUNCTION("IMPORTRANGE(""https://docs.google.com/spreadsheets/d/1SX6NBoVAgQJ6U1MVXOaj8PK2l7WJ3RER9xtqwdhxkhw/edit?usp=sharing"",""สระบุรี!L352"")"),289844)</f>
        <v>289844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36.795310580864189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IFERROR(__xludf.DUMMYFUNCTION("IMPORTRANGE(""https://docs.google.com/spreadsheets/d/1SX6NBoVAgQJ6U1MVXOaj8PK2l7WJ3RER9xtqwdhxkhw/edit?usp=sharing"",""สระบุรี!L354"")"),289844)</f>
        <v>289844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36.795310580864189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IFERROR(__xludf.DUMMYFUNCTION("IMPORTRANGE(""https://docs.google.com/spreadsheets/d/1SX6NBoVAgQJ6U1MVXOaj8PK2l7WJ3RER9xtqwdhxkhw/edit?usp=sharing"",""สระบุรี!M428"")"),29880)</f>
        <v>29880</v>
      </c>
      <c r="O533" s="412">
        <f t="shared" ref="O533:O537" ca="1" si="118">+IF(L533&gt;0,N533*100/L533,0)</f>
        <v>84.910485933503836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IFERROR(__xludf.DUMMYFUNCTION("IMPORTRANGE(""https://docs.google.com/spreadsheets/d/1SX6NBoVAgQJ6U1MVXOaj8PK2l7WJ3RER9xtqwdhxkhw/edit?usp=sharing"",""สระบุรี!M430"")"),29880)</f>
        <v>29880</v>
      </c>
      <c r="O535" s="169">
        <f t="shared" ca="1" si="118"/>
        <v>84.910485933503836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IFERROR(__xludf.DUMMYFUNCTION("IMPORTRANGE(""https://docs.google.com/spreadsheets/d/1SX6NBoVAgQJ6U1MVXOaj8PK2l7WJ3RER9xtqwdhxkhw/edit?usp=sharing"",""สระบุรี!M432"")"),29880)</f>
        <v>29880</v>
      </c>
      <c r="O537" s="169">
        <f t="shared" ca="1" si="118"/>
        <v>84.910485933503836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IFERROR(__xludf.DUMMYFUNCTION("IMPORTRANGE(""https://docs.google.com/spreadsheets/d/1SX6NBoVAgQJ6U1MVXOaj8PK2l7WJ3RER9xtqwdhxkhw/edit?usp=sharing"",""สระบุรี!M436"")"),16830)</f>
        <v>16830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IFERROR(__xludf.DUMMYFUNCTION("IMPORTRANGE(""https://docs.google.com/spreadsheets/d/1SX6NBoVAgQJ6U1MVXOaj8PK2l7WJ3RER9xtqwdhxkhw/edit?usp=sharing"",""สระบุรี!J459"")"),4737)</f>
        <v>4737</v>
      </c>
      <c r="K564" s="372">
        <f ca="1">IF(I564&gt;0,J564*100/I564,0)</f>
        <v>789.5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IFERROR(__xludf.DUMMYFUNCTION("IMPORTRANGE(""https://docs.google.com/spreadsheets/d/1SX6NBoVAgQJ6U1MVXOaj8PK2l7WJ3RER9xtqwdhxkhw/edit?usp=sharing"",""สระบุรี!J468"")"),4737)</f>
        <v>4737</v>
      </c>
      <c r="K573" s="202">
        <f ca="1">IF(I573&gt;0,J573*100/I573,0)</f>
        <v>789.5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IFERROR(__xludf.DUMMYFUNCTION("IMPORTRANGE(""https://docs.google.com/spreadsheets/d/1SX6NBoVAgQJ6U1MVXOaj8PK2l7WJ3RER9xtqwdhxkhw/edit?usp=sharing"",""สระบุรี!J472"")"),4591)</f>
        <v>4591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IFERROR(__xludf.DUMMYFUNCTION("IMPORTRANGE(""https://docs.google.com/spreadsheets/d/1SX6NBoVAgQJ6U1MVXOaj8PK2l7WJ3RER9xtqwdhxkhw/edit?usp=sharing"",""สระบุรี!J475"")"),4)</f>
        <v>4</v>
      </c>
      <c r="K580" s="372">
        <f ca="1">IF(I580&gt;0,J580*100/I580,0)</f>
        <v>1.6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IFERROR(__xludf.DUMMYFUNCTION("IMPORTRANGE(""https://docs.google.com/spreadsheets/d/1SX6NBoVAgQJ6U1MVXOaj8PK2l7WJ3RER9xtqwdhxkhw/edit?usp=sharing"",""สระบุรี!J484"")"),305)</f>
        <v>305</v>
      </c>
      <c r="K589" s="163">
        <f t="shared" ref="K589:K596" ca="1" si="125">IF(I589&gt;0,J589*100/I589,0)</f>
        <v>122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IFERROR(__xludf.DUMMYFUNCTION("IMPORTRANGE(""https://docs.google.com/spreadsheets/d/1SX6NBoVAgQJ6U1MVXOaj8PK2l7WJ3RER9xtqwdhxkhw/edit?usp=sharing"",""สระบุรี!J485"")"),247.8)</f>
        <v>247.8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IFERROR(__xludf.DUMMYFUNCTION("IMPORTRANGE(""https://docs.google.com/spreadsheets/d/1SX6NBoVAgQJ6U1MVXOaj8PK2l7WJ3RER9xtqwdhxkhw/edit?usp=sharing"",""สระบุรี!J486"")"),104)</f>
        <v>104</v>
      </c>
      <c r="K591" s="163">
        <f t="shared" ca="1" si="125"/>
        <v>41.6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IFERROR(__xludf.DUMMYFUNCTION("IMPORTRANGE(""https://docs.google.com/spreadsheets/d/1SX6NBoVAgQJ6U1MVXOaj8PK2l7WJ3RER9xtqwdhxkhw/edit?usp=sharing"",""สระบุรี!J487"")"),87.24)</f>
        <v>87.24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IFERROR(__xludf.DUMMYFUNCTION("IMPORTRANGE(""https://docs.google.com/spreadsheets/d/1SX6NBoVAgQJ6U1MVXOaj8PK2l7WJ3RER9xtqwdhxkhw/edit?usp=sharing"",""สระบุรี!J490"")"),4)</f>
        <v>4</v>
      </c>
      <c r="K595" s="163">
        <f t="shared" ca="1" si="125"/>
        <v>1.6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IFERROR(__xludf.DUMMYFUNCTION("IMPORTRANGE(""https://docs.google.com/spreadsheets/d/1SX6NBoVAgQJ6U1MVXOaj8PK2l7WJ3RER9xtqwdhxkhw/edit?usp=sharing"",""สระบุรี!J491"")"),5.26)</f>
        <v>5.26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73.333333333333329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73.333333333333329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73.333333333333329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IFERROR(__xludf.DUMMYFUNCTION("IMPORTRANGE(""https://docs.google.com/spreadsheets/d/1SX6NBoVAgQJ6U1MVXOaj8PK2l7WJ3RER9xtqwdhxkhw/edit?usp=sharing"",""สระบุรี!J523"")"),2170179.72)</f>
        <v>2170179.7200000002</v>
      </c>
      <c r="K628" s="343">
        <f t="shared" ref="K628:K635" ca="1" si="129">IF(I628&gt;0,J628*100/I628,0)</f>
        <v>88.626186326107856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IFERROR(__xludf.DUMMYFUNCTION("IMPORTRANGE(""https://docs.google.com/spreadsheets/d/1SX6NBoVAgQJ6U1MVXOaj8PK2l7WJ3RER9xtqwdhxkhw/edit?usp=sharing"",""สระบุรี!J524"")"),106)</f>
        <v>106</v>
      </c>
      <c r="K629" s="343">
        <f t="shared" ca="1" si="129"/>
        <v>63.095238095238095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IFERROR(__xludf.DUMMYFUNCTION("IMPORTRANGE(""https://docs.google.com/spreadsheets/d/1SX6NBoVAgQJ6U1MVXOaj8PK2l7WJ3RER9xtqwdhxkhw/edit?usp=sharing"",""สระบุรี!J525"")"),720848.71)</f>
        <v>720848.71</v>
      </c>
      <c r="K630" s="343">
        <f t="shared" ca="1" si="129"/>
        <v>4.2352965827012561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IFERROR(__xludf.DUMMYFUNCTION("IMPORTRANGE(""https://docs.google.com/spreadsheets/d/1SX6NBoVAgQJ6U1MVXOaj8PK2l7WJ3RER9xtqwdhxkhw/edit?usp=sharing"",""สระบุรี!J526"")"),74)</f>
        <v>74</v>
      </c>
      <c r="K631" s="343">
        <f t="shared" ca="1" si="129"/>
        <v>29.249011857707512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IFERROR(__xludf.DUMMYFUNCTION("IMPORTRANGE(""https://docs.google.com/spreadsheets/d/1SX6NBoVAgQJ6U1MVXOaj8PK2l7WJ3RER9xtqwdhxkhw/edit?usp=sharing"",""สระบุรี!J527"")"),226355.88)</f>
        <v>226355.88</v>
      </c>
      <c r="K632" s="343">
        <f t="shared" ca="1" si="129"/>
        <v>9.1882083557770855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IFERROR(__xludf.DUMMYFUNCTION("IMPORTRANGE(""https://docs.google.com/spreadsheets/d/1SX6NBoVAgQJ6U1MVXOaj8PK2l7WJ3RER9xtqwdhxkhw/edit?usp=sharing"",""สระบุรี!J528"")"),35)</f>
        <v>35</v>
      </c>
      <c r="K633" s="343">
        <f t="shared" ca="1" si="129"/>
        <v>38.888888888888886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IFERROR(__xludf.DUMMYFUNCTION("IMPORTRANGE(""https://docs.google.com/spreadsheets/d/1SX6NBoVAgQJ6U1MVXOaj8PK2l7WJ3RER9xtqwdhxkhw/edit?usp=sharing"",""สระบุรี!J529"")"),1750000)</f>
        <v>1750000</v>
      </c>
      <c r="K634" s="343">
        <f t="shared" ca="1" si="129"/>
        <v>33.238366571699906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IFERROR(__xludf.DUMMYFUNCTION("IMPORTRANGE(""https://docs.google.com/spreadsheets/d/1SX6NBoVAgQJ6U1MVXOaj8PK2l7WJ3RER9xtqwdhxkhw/edit?usp=sharing"",""สระบุรี!J530"")"),35)</f>
        <v>35</v>
      </c>
      <c r="K635" s="487">
        <f t="shared" ca="1" si="129"/>
        <v>26.119402985074625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7885561</v>
      </c>
      <c r="M8" s="23">
        <f t="shared" ca="1" si="0"/>
        <v>4656939</v>
      </c>
      <c r="N8" s="23">
        <f t="shared" ca="1" si="0"/>
        <v>5615625.9100000001</v>
      </c>
      <c r="O8" s="22">
        <f t="shared" ref="O8:O16" ca="1" si="1">IF(L8&gt;0,N8*100/L8,0)</f>
        <v>71.214031696666851</v>
      </c>
      <c r="P8" s="22">
        <f t="shared" ref="P8:P16" ca="1" si="2">IF(M8&gt;0,N8*100/M8,0)</f>
        <v>120.58620286845071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7885561</v>
      </c>
      <c r="M10" s="30">
        <f t="shared" ca="1" si="4"/>
        <v>4656939</v>
      </c>
      <c r="N10" s="30">
        <f t="shared" ca="1" si="4"/>
        <v>5615625.9100000001</v>
      </c>
      <c r="O10" s="29">
        <f t="shared" ca="1" si="1"/>
        <v>71.214031696666851</v>
      </c>
      <c r="P10" s="29">
        <f t="shared" ca="1" si="2"/>
        <v>120.58620286845071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7378245</v>
      </c>
      <c r="M12" s="38">
        <f t="shared" ca="1" si="6"/>
        <v>4149623</v>
      </c>
      <c r="N12" s="38">
        <f t="shared" ca="1" si="6"/>
        <v>5108309.91</v>
      </c>
      <c r="O12" s="38">
        <f t="shared" ca="1" si="1"/>
        <v>69.234755826080587</v>
      </c>
      <c r="P12" s="38">
        <f t="shared" ca="1" si="2"/>
        <v>123.10298815097178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2656777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4721468</v>
      </c>
      <c r="M14" s="38">
        <f t="shared" si="8"/>
        <v>0</v>
      </c>
      <c r="N14" s="38">
        <f t="shared" ca="1" si="8"/>
        <v>1558211.15</v>
      </c>
      <c r="O14" s="38">
        <f t="shared" ca="1" si="1"/>
        <v>33.002683699222359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507316</v>
      </c>
      <c r="M16" s="38">
        <f t="shared" ca="1" si="10"/>
        <v>507316</v>
      </c>
      <c r="N16" s="38">
        <f t="shared" ca="1" si="10"/>
        <v>507316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4692023</v>
      </c>
      <c r="M18" s="23">
        <f t="shared" ca="1" si="11"/>
        <v>4656939</v>
      </c>
      <c r="N18" s="23">
        <f t="shared" ca="1" si="11"/>
        <v>4057414.76</v>
      </c>
      <c r="O18" s="22">
        <f t="shared" ref="O18:O20" ca="1" si="12">IF(L18&gt;0,N18*100/L18,0)</f>
        <v>86.474741492102666</v>
      </c>
      <c r="P18" s="22">
        <f t="shared" ref="P18:P26" ca="1" si="13">IF(M18&gt;0,N18*100/M18,0)</f>
        <v>87.126216598499568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4692023</v>
      </c>
      <c r="M20" s="30">
        <f t="shared" ca="1" si="15"/>
        <v>4656939</v>
      </c>
      <c r="N20" s="30">
        <f t="shared" ca="1" si="15"/>
        <v>4057414.76</v>
      </c>
      <c r="O20" s="29">
        <f t="shared" ca="1" si="12"/>
        <v>86.474741492102666</v>
      </c>
      <c r="P20" s="29">
        <f t="shared" ca="1" si="13"/>
        <v>87.126216598499568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4184707</v>
      </c>
      <c r="M22" s="41">
        <f t="shared" ca="1" si="18"/>
        <v>4149623</v>
      </c>
      <c r="N22" s="38">
        <f t="shared" ca="1" si="18"/>
        <v>3550098.76</v>
      </c>
      <c r="O22" s="38">
        <f t="shared" ca="1" si="17"/>
        <v>84.835061570618919</v>
      </c>
      <c r="P22" s="38">
        <f t="shared" ca="1" si="13"/>
        <v>85.552320295120779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2656777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1527930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507316</v>
      </c>
      <c r="M26" s="49">
        <f t="shared" ca="1" si="22"/>
        <v>507316</v>
      </c>
      <c r="N26" s="49">
        <f t="shared" ca="1" si="22"/>
        <v>507316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3193538</v>
      </c>
      <c r="M28" s="23">
        <f t="shared" si="23"/>
        <v>0</v>
      </c>
      <c r="N28" s="23">
        <f t="shared" ca="1" si="23"/>
        <v>1558211.15</v>
      </c>
      <c r="O28" s="22">
        <f t="shared" ref="O28:O30" ca="1" si="24">IF(L28&gt;0,N28*100/L28,0)</f>
        <v>48.792629052793487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3193538</v>
      </c>
      <c r="M30" s="30">
        <f t="shared" si="27"/>
        <v>0</v>
      </c>
      <c r="N30" s="30">
        <f t="shared" ca="1" si="27"/>
        <v>1558211.15</v>
      </c>
      <c r="O30" s="29">
        <f t="shared" ca="1" si="24"/>
        <v>48.792629052793487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3193538</v>
      </c>
      <c r="M32" s="38">
        <f t="shared" si="30"/>
        <v>0</v>
      </c>
      <c r="N32" s="38">
        <f t="shared" ca="1" si="30"/>
        <v>1558211.15</v>
      </c>
      <c r="O32" s="38">
        <f t="shared" ca="1" si="29"/>
        <v>48.792629052793487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3193538</v>
      </c>
      <c r="M34" s="38">
        <f t="shared" si="32"/>
        <v>0</v>
      </c>
      <c r="N34" s="38">
        <f t="shared" ca="1" si="32"/>
        <v>1558211.15</v>
      </c>
      <c r="O34" s="38">
        <f t="shared" ca="1" si="29"/>
        <v>48.792629052793487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4692023</v>
      </c>
      <c r="M37" s="54">
        <f t="shared" ca="1" si="33"/>
        <v>4656939</v>
      </c>
      <c r="N37" s="54">
        <f t="shared" ca="1" si="33"/>
        <v>4057414.76</v>
      </c>
      <c r="O37" s="55">
        <f t="shared" ca="1" si="29"/>
        <v>86.474741492102666</v>
      </c>
      <c r="P37" s="55">
        <f t="shared" ca="1" si="25"/>
        <v>87.126216598499568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1229116</v>
      </c>
      <c r="M41" s="78">
        <f t="shared" ca="1" si="34"/>
        <v>1229116</v>
      </c>
      <c r="N41" s="78">
        <f t="shared" ca="1" si="34"/>
        <v>1095293.77</v>
      </c>
      <c r="O41" s="77">
        <f t="shared" ref="O41:O43" ca="1" si="35">IF(L41&gt;0,N41*100/L41,0)</f>
        <v>89.112318934909311</v>
      </c>
      <c r="P41" s="77">
        <f t="shared" ref="P41:P43" ca="1" si="36">IF(M41&gt;0,N41*100/M41,0)</f>
        <v>89.112318934909311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1229116</v>
      </c>
      <c r="M43" s="78">
        <f t="shared" ca="1" si="38"/>
        <v>1229116</v>
      </c>
      <c r="N43" s="78">
        <f t="shared" ca="1" si="38"/>
        <v>1095293.77</v>
      </c>
      <c r="O43" s="77">
        <f t="shared" ca="1" si="35"/>
        <v>89.112318934909311</v>
      </c>
      <c r="P43" s="77">
        <f t="shared" ca="1" si="36"/>
        <v>89.112318934909311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49">
        <f ca="1">IFERROR(__xludf.DUMMYFUNCTION("IMPORTRANGE(""https://docs.google.com/spreadsheets/d/1Yj_ptqi66GCucihVvJfMjLAmec39IyEx_6qawtMGysU/edit?usp=sharing"",""สบก!Q59"")"),1029100)</f>
        <v>1029100</v>
      </c>
      <c r="N45" s="49">
        <f ca="1">IFERROR(__xludf.DUMMYFUNCTION("IMPORTRANGE(""https://docs.google.com/spreadsheets/d/1Yj_ptqi66GCucihVvJfMjLAmec39IyEx_6qawtMGysU/edit?usp=sharing"",""สบก!R59"")"),895277.77)</f>
        <v>895277.77</v>
      </c>
      <c r="O45" s="38">
        <f ca="1">IF(L45&gt;0,N45*100/L45,0)</f>
        <v>86.996187931202016</v>
      </c>
      <c r="P45" s="38">
        <f ca="1">IF(M45&gt;0,N45*100/M45,0)</f>
        <v>86.996187931202016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IFERROR(__xludf.DUMMYFUNCTION("IMPORTRANGE(""https://docs.google.com/spreadsheets/d/1Yj_ptqi66GCucihVvJfMjLAmec39IyEx_6qawtMGysU/edit?usp=sharing"",""สบก!M59"")"),1029100)</f>
        <v>1029100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IFERROR(__xludf.DUMMYFUNCTION("IMPORTRANGE(""https://docs.google.com/spreadsheets/d/1Yj_ptqi66GCucihVvJfMjLAmec39IyEx_6qawtMGysU/edit?usp=sharing"",""สบก!O59"")"),200016)</f>
        <v>200016</v>
      </c>
      <c r="M49" s="49">
        <f ca="1">L49</f>
        <v>200016</v>
      </c>
      <c r="N49" s="49">
        <f ca="1">IFERROR(__xludf.DUMMYFUNCTION("IMPORTRANGE(""https://docs.google.com/spreadsheets/d/1Yj_ptqi66GCucihVvJfMjLAmec39IyEx_6qawtMGysU/edit?usp=sharing"",""สบก!S59"")"),200016)</f>
        <v>200016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633777</v>
      </c>
      <c r="M53" s="121">
        <f t="shared" ca="1" si="39"/>
        <v>633777</v>
      </c>
      <c r="N53" s="121">
        <f t="shared" ca="1" si="39"/>
        <v>561863</v>
      </c>
      <c r="O53" s="120">
        <f t="shared" ref="O53:O55" ca="1" si="40">IF(L53&gt;0,N53*100/L53,0)</f>
        <v>88.653106692101474</v>
      </c>
      <c r="P53" s="120">
        <f t="shared" ref="P53:P55" ca="1" si="41">IF(M53&gt;0,N53*100/M53,0)</f>
        <v>88.653106692101474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633777</v>
      </c>
      <c r="M55" s="121">
        <f t="shared" ca="1" si="43"/>
        <v>633777</v>
      </c>
      <c r="N55" s="121">
        <f t="shared" ca="1" si="43"/>
        <v>561863</v>
      </c>
      <c r="O55" s="120">
        <f t="shared" ca="1" si="40"/>
        <v>88.653106692101474</v>
      </c>
      <c r="P55" s="120">
        <f t="shared" ca="1" si="41"/>
        <v>88.653106692101474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633777</v>
      </c>
      <c r="M57" s="49">
        <f ca="1">IFERROR(__xludf.DUMMYFUNCTION("IMPORTRANGE(""https://docs.google.com/spreadsheets/d/1Yj_ptqi66GCucihVvJfMjLAmec39IyEx_6qawtMGysU/edit?usp=sharing"",""สบก!Z59"")"),633777)</f>
        <v>633777</v>
      </c>
      <c r="N57" s="49">
        <f ca="1">IFERROR(__xludf.DUMMYFUNCTION("IMPORTRANGE(""https://docs.google.com/spreadsheets/d/1Yj_ptqi66GCucihVvJfMjLAmec39IyEx_6qawtMGysU/edit?usp=sharing"",""สบก!AA59"")"),561863)</f>
        <v>561863</v>
      </c>
      <c r="O57" s="38">
        <f ca="1">IF(L57&gt;0,N57*100/L57,0)</f>
        <v>88.653106692101474</v>
      </c>
      <c r="P57" s="38">
        <f ca="1">IF(M57&gt;0,N57*100/M57,0)</f>
        <v>88.653106692101474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IFERROR(__xludf.DUMMYFUNCTION("IMPORTRANGE(""https://docs.google.com/spreadsheets/d/1Yj_ptqi66GCucihVvJfMjLAmec39IyEx_6qawtMGysU/edit?usp=sharing"",""สบก!V59"")"),633777)</f>
        <v>633777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IFERROR(__xludf.DUMMYFUNCTION("IMPORTRANGE(""https://docs.google.com/spreadsheets/d/1SX6NBoVAgQJ6U1MVXOaj8PK2l7WJ3RER9xtqwdhxkhw/edit?usp=sharing"",""กาญจนบุรี!J32"")"),7)</f>
        <v>7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256012</v>
      </c>
      <c r="N94" s="152">
        <f t="shared" ca="1" si="52"/>
        <v>221272</v>
      </c>
      <c r="O94" s="151">
        <f t="shared" ref="O94:O96" ca="1" si="53">IF(L94&gt;0,N94*100/L94,0)</f>
        <v>69.372962126912469</v>
      </c>
      <c r="P94" s="151">
        <f t="shared" ref="P94:P96" ca="1" si="54">IF(M94&gt;0,N94*100/M94,0)</f>
        <v>86.430323578582261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256012</v>
      </c>
      <c r="N96" s="157">
        <f t="shared" ca="1" si="56"/>
        <v>221272</v>
      </c>
      <c r="O96" s="156">
        <f t="shared" ca="1" si="53"/>
        <v>69.372962126912469</v>
      </c>
      <c r="P96" s="156">
        <f t="shared" ca="1" si="54"/>
        <v>86.430323578582261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IFERROR(__xludf.DUMMYFUNCTION("IMPORTRANGE(""https://docs.google.com/spreadsheets/d/1Yj_ptqi66GCucihVvJfMjLAmec39IyEx_6qawtMGysU/edit?usp=sharing"",""สบก!AR59"")"),71212)</f>
        <v>71212</v>
      </c>
      <c r="N98" s="169">
        <f ca="1">IFERROR(__xludf.DUMMYFUNCTION("IMPORTRANGE(""https://docs.google.com/spreadsheets/d/1Yj_ptqi66GCucihVvJfMjLAmec39IyEx_6qawtMGysU/edit?usp=sharing"",""สบก!AS59"")"),36472)</f>
        <v>36472</v>
      </c>
      <c r="O98" s="169">
        <f ca="1">IF(L98&gt;0,N98*100/L98,0)</f>
        <v>27.185450208706023</v>
      </c>
      <c r="P98" s="169">
        <f ca="1">IF(M98&gt;0,N98*100/M98,0)</f>
        <v>51.216087176318595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IFERROR(__xludf.DUMMYFUNCTION("IMPORTRANGE(""https://docs.google.com/spreadsheets/d/1SX6NBoVAgQJ6U1MVXOaj8PK2l7WJ3RER9xtqwdhxkhw/edit?usp=sharing"",""กาญจนบุรี!J44"")"),7)</f>
        <v>7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IFERROR(__xludf.DUMMYFUNCTION("IMPORTRANGE(""https://docs.google.com/spreadsheets/d/1SX6NBoVAgQJ6U1MVXOaj8PK2l7WJ3RER9xtqwdhxkhw/edit?usp=sharing"",""กาญจนบุรี!J46"")"),7)</f>
        <v>7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79530</v>
      </c>
      <c r="N118" s="152">
        <f t="shared" ca="1" si="58"/>
        <v>46530</v>
      </c>
      <c r="O118" s="151">
        <f t="shared" ref="O118:O120" ca="1" si="59">IF(L118&gt;0,N118*100/L118,0)</f>
        <v>56.441048034934497</v>
      </c>
      <c r="P118" s="151">
        <f t="shared" ref="P118:P120" ca="1" si="60">IF(M118&gt;0,N118*100/M118,0)</f>
        <v>58.50622406639004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79530</v>
      </c>
      <c r="N120" s="157">
        <f t="shared" ca="1" si="62"/>
        <v>46530</v>
      </c>
      <c r="O120" s="156">
        <f t="shared" ca="1" si="59"/>
        <v>56.441048034934497</v>
      </c>
      <c r="P120" s="156">
        <f t="shared" ca="1" si="60"/>
        <v>58.50622406639004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IFERROR(__xludf.DUMMYFUNCTION("IMPORTRANGE(""https://docs.google.com/spreadsheets/d/1Yj_ptqi66GCucihVvJfMjLAmec39IyEx_6qawtMGysU/edit?usp=sharing"",""สบก!BA59"")"),79530)</f>
        <v>79530</v>
      </c>
      <c r="N122" s="169">
        <f ca="1">IFERROR(__xludf.DUMMYFUNCTION("IMPORTRANGE(""https://docs.google.com/spreadsheets/d/1Yj_ptqi66GCucihVvJfMjLAmec39IyEx_6qawtMGysU/edit?usp=sharing"",""สบก!BB59"")"),46530)</f>
        <v>46530</v>
      </c>
      <c r="O122" s="169">
        <f ca="1">IF(L122&gt;0,N122*100/L122,0)</f>
        <v>56.441048034934497</v>
      </c>
      <c r="P122" s="169">
        <f ca="1">IF(M122&gt;0,N122*100/M122,0)</f>
        <v>58.50622406639004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650800</v>
      </c>
      <c r="M140" s="152">
        <f t="shared" ca="1" si="64"/>
        <v>650800</v>
      </c>
      <c r="N140" s="152">
        <f t="shared" ca="1" si="64"/>
        <v>612055.61</v>
      </c>
      <c r="O140" s="151">
        <f t="shared" ref="O140:O142" ca="1" si="65">IF(L140&gt;0,N140*100/L140,0)</f>
        <v>94.046651813153048</v>
      </c>
      <c r="P140" s="151">
        <f t="shared" ref="P140:P142" ca="1" si="66">IF(M140&gt;0,N140*100/M140,0)</f>
        <v>94.046651813153048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650800</v>
      </c>
      <c r="M142" s="157">
        <f t="shared" ca="1" si="68"/>
        <v>650800</v>
      </c>
      <c r="N142" s="157">
        <f t="shared" ca="1" si="68"/>
        <v>612055.61</v>
      </c>
      <c r="O142" s="156">
        <f t="shared" ca="1" si="65"/>
        <v>94.046651813153048</v>
      </c>
      <c r="P142" s="156">
        <f t="shared" ca="1" si="66"/>
        <v>94.046651813153048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650800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IFERROR(__xludf.DUMMYFUNCTION("IMPORTRANGE(""https://docs.google.com/spreadsheets/d/1Yj_ptqi66GCucihVvJfMjLAmec39IyEx_6qawtMGysU/edit?usp=sharing"",""สบก!BK59"")"),612055.61)</f>
        <v>612055.61</v>
      </c>
      <c r="O144" s="169">
        <f ca="1">IF(L144&gt;0,N144*100/L144,0)</f>
        <v>94.046651813153048</v>
      </c>
      <c r="P144" s="169">
        <f ca="1">IF(M144&gt;0,N144*100/M144,0)</f>
        <v>94.046651813153048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IFERROR(__xludf.DUMMYFUNCTION("IMPORTRANGE(""https://docs.google.com/spreadsheets/d/1Yj_ptqi66GCucihVvJfMjLAmec39IyEx_6qawtMGysU/edit?usp=sharing"",""สบก!BG59"")"),286100)</f>
        <v>286100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59500</v>
      </c>
      <c r="O250" s="151">
        <f t="shared" ref="O250:O252" ca="1" si="78">IF(L250&gt;0,N250*100/L250,0)</f>
        <v>83.333333333333329</v>
      </c>
      <c r="P250" s="151">
        <f t="shared" ref="P250:P252" ca="1" si="79">IF(M250&gt;0,N250*100/M250,0)</f>
        <v>83.333333333333329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59500</v>
      </c>
      <c r="O252" s="156">
        <f t="shared" ca="1" si="78"/>
        <v>83.333333333333329</v>
      </c>
      <c r="P252" s="156">
        <f t="shared" ca="1" si="79"/>
        <v>83.333333333333329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IFERROR(__xludf.DUMMYFUNCTION("IMPORTRANGE(""https://docs.google.com/spreadsheets/d/1Yj_ptqi66GCucihVvJfMjLAmec39IyEx_6qawtMGysU/edit?usp=sharing"",""สบก!CC59"")"),59500)</f>
        <v>59500</v>
      </c>
      <c r="O254" s="169">
        <f ca="1">IF(L254&gt;0,N254*100/L254,0)</f>
        <v>83.333333333333329</v>
      </c>
      <c r="P254" s="169">
        <f ca="1">IF(M254&gt;0,N254*100/M254,0)</f>
        <v>83.333333333333329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192220</v>
      </c>
      <c r="M271" s="152">
        <f t="shared" ca="1" si="83"/>
        <v>192220</v>
      </c>
      <c r="N271" s="152">
        <f t="shared" ca="1" si="83"/>
        <v>179430</v>
      </c>
      <c r="O271" s="151">
        <f t="shared" ref="O271:O273" ca="1" si="84">IF(L271&gt;0,N271*100/L271,0)</f>
        <v>93.346165851628342</v>
      </c>
      <c r="P271" s="151">
        <f t="shared" ref="P271:P273" ca="1" si="85">IF(M271&gt;0,N271*100/M271,0)</f>
        <v>93.346165851628342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192220</v>
      </c>
      <c r="M273" s="157">
        <f t="shared" ca="1" si="87"/>
        <v>192220</v>
      </c>
      <c r="N273" s="157">
        <f t="shared" ca="1" si="87"/>
        <v>179430</v>
      </c>
      <c r="O273" s="156">
        <f t="shared" ca="1" si="84"/>
        <v>93.346165851628342</v>
      </c>
      <c r="P273" s="156">
        <f t="shared" ca="1" si="85"/>
        <v>93.346165851628342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192220</v>
      </c>
      <c r="M275" s="168">
        <f ca="1">IFERROR(__xludf.DUMMYFUNCTION("IMPORTRANGE(""https://docs.google.com/spreadsheets/d/1Yj_ptqi66GCucihVvJfMjLAmec39IyEx_6qawtMGysU/edit?usp=sharing"",""สบก!CK59"")"),192220)</f>
        <v>192220</v>
      </c>
      <c r="N275" s="169">
        <f ca="1">IFERROR(__xludf.DUMMYFUNCTION("IMPORTRANGE(""https://docs.google.com/spreadsheets/d/1Yj_ptqi66GCucihVvJfMjLAmec39IyEx_6qawtMGysU/edit?usp=sharing"",""สบก!CL59"")"),179430)</f>
        <v>179430</v>
      </c>
      <c r="O275" s="169">
        <f ca="1">IF(L275&gt;0,N275*100/L275,0)</f>
        <v>93.346165851628342</v>
      </c>
      <c r="P275" s="169">
        <f ca="1">IF(M275&gt;0,N275*100/M275,0)</f>
        <v>93.346165851628342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IFERROR(__xludf.DUMMYFUNCTION("IMPORTRANGE(""https://docs.google.com/spreadsheets/d/1Yj_ptqi66GCucihVvJfMjLAmec39IyEx_6qawtMGysU/edit?usp=sharing"",""สบก!CH59"")"),192220)</f>
        <v>192220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216120</v>
      </c>
      <c r="O290" s="151">
        <f t="shared" ref="O290:O292" ca="1" si="89">IF(L290&gt;0,N290*100/L290,0)</f>
        <v>99.201321949876061</v>
      </c>
      <c r="P290" s="151">
        <f t="shared" ref="P290:P292" ca="1" si="90">IF(M290&gt;0,N290*100/M290,0)</f>
        <v>99.201321949876061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216120</v>
      </c>
      <c r="O292" s="156">
        <f t="shared" ca="1" si="89"/>
        <v>99.201321949876061</v>
      </c>
      <c r="P292" s="156">
        <f t="shared" ca="1" si="90"/>
        <v>99.201321949876061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IFERROR(__xludf.DUMMYFUNCTION("IMPORTRANGE(""https://docs.google.com/spreadsheets/d/1Yj_ptqi66GCucihVvJfMjLAmec39IyEx_6qawtMGysU/edit?usp=sharing"",""สบก!CU59"")"),93620)</f>
        <v>93620</v>
      </c>
      <c r="O294" s="169">
        <f ca="1">IF(L294&gt;0,N294*100/L294,0)</f>
        <v>98.175335570469798</v>
      </c>
      <c r="P294" s="169">
        <f ca="1">IF(M294&gt;0,N294*100/M294,0)</f>
        <v>98.175335570469798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218224</v>
      </c>
      <c r="N310" s="152">
        <f t="shared" ca="1" si="93"/>
        <v>207224</v>
      </c>
      <c r="O310" s="151">
        <f t="shared" ref="O310:O312" ca="1" si="94">IF(L310&gt;0,N310*100/L310,0)</f>
        <v>78.315948601662882</v>
      </c>
      <c r="P310" s="151">
        <f t="shared" ref="P310:P312" ca="1" si="95">IF(M310&gt;0,N310*100/M310,0)</f>
        <v>94.959307867145682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218224</v>
      </c>
      <c r="N312" s="157">
        <f t="shared" ca="1" si="97"/>
        <v>207224</v>
      </c>
      <c r="O312" s="156">
        <f t="shared" ca="1" si="94"/>
        <v>78.315948601662882</v>
      </c>
      <c r="P312" s="156">
        <f t="shared" ca="1" si="95"/>
        <v>94.959307867145682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IFERROR(__xludf.DUMMYFUNCTION("IMPORTRANGE(""https://docs.google.com/spreadsheets/d/1Yj_ptqi66GCucihVvJfMjLAmec39IyEx_6qawtMGysU/edit?usp=sharing"",""สบก!DC59"")"),218224)</f>
        <v>218224</v>
      </c>
      <c r="N314" s="169">
        <f ca="1">IFERROR(__xludf.DUMMYFUNCTION("IMPORTRANGE(""https://docs.google.com/spreadsheets/d/1Yj_ptqi66GCucihVvJfMjLAmec39IyEx_6qawtMGysU/edit?usp=sharing"",""สบก!DD59"")"),207224)</f>
        <v>207224</v>
      </c>
      <c r="O314" s="169">
        <f ca="1">IF(L314&gt;0,N314*100/L314,0)</f>
        <v>78.315948601662882</v>
      </c>
      <c r="P314" s="169">
        <f ca="1">IF(M314&gt;0,N314*100/M314,0)</f>
        <v>94.959307867145682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IFERROR(__xludf.DUMMYFUNCTION("IMPORTRANGE(""https://docs.google.com/spreadsheets/d/1SX6NBoVAgQJ6U1MVXOaj8PK2l7WJ3RER9xtqwdhxkhw/edit?usp=sharing"",""กาญจนบุรี!J228"")"),143)</f>
        <v>143</v>
      </c>
      <c r="K328" s="318">
        <f ca="1">IF(I328&gt;0,J328*100/I328,0)</f>
        <v>65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1087790</v>
      </c>
      <c r="N329" s="152">
        <f t="shared" ca="1" si="98"/>
        <v>837916.38</v>
      </c>
      <c r="O329" s="151">
        <f t="shared" ref="O329:O331" ca="1" si="99">IF(L329&gt;0,N329*100/L329,0)</f>
        <v>82.909481120873906</v>
      </c>
      <c r="P329" s="151">
        <f t="shared" ref="P329:P331" ca="1" si="100">IF(M329&gt;0,N329*100/M329,0)</f>
        <v>77.029240938048702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1087790</v>
      </c>
      <c r="N331" s="157">
        <f t="shared" ca="1" si="102"/>
        <v>837916.38</v>
      </c>
      <c r="O331" s="156">
        <f t="shared" ca="1" si="99"/>
        <v>82.909481120873906</v>
      </c>
      <c r="P331" s="156">
        <f t="shared" ca="1" si="100"/>
        <v>77.029240938048702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IFERROR(__xludf.DUMMYFUNCTION("IMPORTRANGE(""https://docs.google.com/spreadsheets/d/1Yj_ptqi66GCucihVvJfMjLAmec39IyEx_6qawtMGysU/edit?usp=sharing"",""สบก!DL59"")"),1087790)</f>
        <v>1087790</v>
      </c>
      <c r="N333" s="169">
        <f ca="1">IFERROR(__xludf.DUMMYFUNCTION("IMPORTRANGE(""https://docs.google.com/spreadsheets/d/1Yj_ptqi66GCucihVvJfMjLAmec39IyEx_6qawtMGysU/edit?usp=sharing"",""สบก!DM59"")"),837916.38)</f>
        <v>837916.38</v>
      </c>
      <c r="O333" s="169">
        <f ca="1">IF(L333&gt;0,N333*100/L333,0)</f>
        <v>82.909481120873906</v>
      </c>
      <c r="P333" s="169">
        <f ca="1">IF(M333&gt;0,N333*100/M333,0)</f>
        <v>77.029240938048702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IFERROR(__xludf.DUMMYFUNCTION("IMPORTRANGE(""https://docs.google.com/spreadsheets/d/1SX6NBoVAgQJ6U1MVXOaj8PK2l7WJ3RER9xtqwdhxkhw/edit?usp=sharing"",""กาญจนบุรี!J234"")"),45)</f>
        <v>45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IFERROR(__xludf.DUMMYFUNCTION("IMPORTRANGE(""https://docs.google.com/spreadsheets/d/1SX6NBoVAgQJ6U1MVXOaj8PK2l7WJ3RER9xtqwdhxkhw/edit?usp=sharing"",""กาญจนบุรี!J235"")"),327.06)</f>
        <v>327.06</v>
      </c>
      <c r="K340" s="343">
        <f t="shared" ca="1" si="103"/>
        <v>16.68673469387755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IFERROR(__xludf.DUMMYFUNCTION("IMPORTRANGE(""https://docs.google.com/spreadsheets/d/1SX6NBoVAgQJ6U1MVXOaj8PK2l7WJ3RER9xtqwdhxkhw/edit?usp=sharing"",""กาญจนบุรี!J236"")"),150)</f>
        <v>150</v>
      </c>
      <c r="K341" s="343">
        <f t="shared" ca="1" si="103"/>
        <v>68.181818181818187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IFERROR(__xludf.DUMMYFUNCTION("IMPORTRANGE(""https://docs.google.com/spreadsheets/d/1SX6NBoVAgQJ6U1MVXOaj8PK2l7WJ3RER9xtqwdhxkhw/edit?usp=sharing"",""กาญจนบุรี!J237"")"),2039.76)</f>
        <v>2039.76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IFERROR(__xludf.DUMMYFUNCTION("IMPORTRANGE(""https://docs.google.com/spreadsheets/d/1SX6NBoVAgQJ6U1MVXOaj8PK2l7WJ3RER9xtqwdhxkhw/edit?usp=sharing"",""กาญจนบุรี!J240"")"),143)</f>
        <v>143</v>
      </c>
      <c r="K345" s="343">
        <f t="shared" ca="1" si="103"/>
        <v>65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IFERROR(__xludf.DUMMYFUNCTION("IMPORTRANGE(""https://docs.google.com/spreadsheets/d/1SX6NBoVAgQJ6U1MVXOaj8PK2l7WJ3RER9xtqwdhxkhw/edit?usp=sharing"",""กาญจนบุรี!J241"")"),1996.74)</f>
        <v>1996.74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IFERROR(__xludf.DUMMYFUNCTION("IMPORTRANGE(""https://docs.google.com/spreadsheets/d/1SX6NBoVAgQJ6U1MVXOaj8PK2l7WJ3RER9xtqwdhxkhw/edit?usp=sharing"",""กาญจนบุรี!L242"")"),3193538)</f>
        <v>3193538</v>
      </c>
      <c r="M347" s="358"/>
      <c r="N347" s="358">
        <f ca="1">IFERROR(__xludf.DUMMYFUNCTION("IMPORTRANGE(""https://docs.google.com/spreadsheets/d/1SX6NBoVAgQJ6U1MVXOaj8PK2l7WJ3RER9xtqwdhxkhw/edit?usp=sharing"",""กาญจนบุรี!M242"")"),1558211.15)</f>
        <v>1558211.15</v>
      </c>
      <c r="O347" s="358">
        <f ca="1">+IF(L347&gt;0,N347*100/L347,0)</f>
        <v>48.792629052793487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IFERROR(__xludf.DUMMYFUNCTION("IMPORTRANGE(""https://docs.google.com/spreadsheets/d/1SX6NBoVAgQJ6U1MVXOaj8PK2l7WJ3RER9xtqwdhxkhw/edit?usp=sharing"",""กาญจนบุรี!M244"")"),296957)</f>
        <v>296957</v>
      </c>
      <c r="O349" s="373">
        <f ca="1">+IF(L349&gt;0,N349*100/L349,0)</f>
        <v>77.990597751864698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IFERROR(__xludf.DUMMYFUNCTION("IMPORTRANGE(""https://docs.google.com/spreadsheets/d/1SX6NBoVAgQJ6U1MVXOaj8PK2l7WJ3RER9xtqwdhxkhw/edit?usp=sharing"",""กาญจนบุรี!M247"")"),296957)</f>
        <v>296957</v>
      </c>
      <c r="O352" s="165">
        <f t="shared" ca="1" si="105"/>
        <v>77.990597751864698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IFERROR(__xludf.DUMMYFUNCTION("IMPORTRANGE(""https://docs.google.com/spreadsheets/d/1SX6NBoVAgQJ6U1MVXOaj8PK2l7WJ3RER9xtqwdhxkhw/edit?usp=sharing"",""กาญจนบุรี!M249"")"),296957)</f>
        <v>296957</v>
      </c>
      <c r="O354" s="169">
        <f t="shared" ca="1" si="105"/>
        <v>77.990597751864698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IFERROR(__xludf.DUMMYFUNCTION("IMPORTRANGE(""https://docs.google.com/spreadsheets/d/1SX6NBoVAgQJ6U1MVXOaj8PK2l7WJ3RER9xtqwdhxkhw/edit?usp=sharing"",""กาญจนบุรี!M252"")"),84707)</f>
        <v>84707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IFERROR(__xludf.DUMMYFUNCTION("IMPORTRANGE(""https://docs.google.com/spreadsheets/d/1SX6NBoVAgQJ6U1MVXOaj8PK2l7WJ3RER9xtqwdhxkhw/edit?usp=sharing"",""กาญจนบุรี!M275"")"),621345.5)</f>
        <v>621345.5</v>
      </c>
      <c r="O380" s="373">
        <f ca="1">+IF(L380&gt;0,N380*100/L380,0)</f>
        <v>60.411610858320692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IFERROR(__xludf.DUMMYFUNCTION("IMPORTRANGE(""https://docs.google.com/spreadsheets/d/1SX6NBoVAgQJ6U1MVXOaj8PK2l7WJ3RER9xtqwdhxkhw/edit?usp=sharing"",""กาญจนบุรี!M278"")"),621345.5)</f>
        <v>621345.5</v>
      </c>
      <c r="O383" s="165">
        <f t="shared" ca="1" si="109"/>
        <v>60.411610858320692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IFERROR(__xludf.DUMMYFUNCTION("IMPORTRANGE(""https://docs.google.com/spreadsheets/d/1SX6NBoVAgQJ6U1MVXOaj8PK2l7WJ3RER9xtqwdhxkhw/edit?usp=sharing"",""กาญจนบุรี!M280"")"),621345.5)</f>
        <v>621345.5</v>
      </c>
      <c r="O385" s="169">
        <f t="shared" ca="1" si="109"/>
        <v>60.411610858320692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IFERROR(__xludf.DUMMYFUNCTION("IMPORTRANGE(""https://docs.google.com/spreadsheets/d/1SX6NBoVAgQJ6U1MVXOaj8PK2l7WJ3RER9xtqwdhxkhw/edit?usp=sharing"",""กาญจนบุรี!M283"")"),87276)</f>
        <v>87276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IFERROR(__xludf.DUMMYFUNCTION("IMPORTRANGE(""https://docs.google.com/spreadsheets/d/1SX6NBoVAgQJ6U1MVXOaj8PK2l7WJ3RER9xtqwdhxkhw/edit?usp=sharing"",""กาญจนบุรี!M296"")"),169190)</f>
        <v>169190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IFERROR(__xludf.DUMMYFUNCTION("IMPORTRANGE(""https://docs.google.com/spreadsheets/d/1SX6NBoVAgQJ6U1MVXOaj8PK2l7WJ3RER9xtqwdhxkhw/edit?usp=sharing"",""กาญจนบุรี!J297"")"),48)</f>
        <v>48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IFERROR(__xludf.DUMMYFUNCTION("IMPORTRANGE(""https://docs.google.com/spreadsheets/d/1SX6NBoVAgQJ6U1MVXOaj8PK2l7WJ3RER9xtqwdhxkhw/edit?usp=sharing"",""กาญจนบุรี!M299"")"),169190)</f>
        <v>169190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IFERROR(__xludf.DUMMYFUNCTION("IMPORTRANGE(""https://docs.google.com/spreadsheets/d/1SX6NBoVAgQJ6U1MVXOaj8PK2l7WJ3RER9xtqwdhxkhw/edit?usp=sharing"",""กาญจนบุรี!M301"")"),169190)</f>
        <v>169190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IFERROR(__xludf.DUMMYFUNCTION("IMPORTRANGE(""https://docs.google.com/spreadsheets/d/1SX6NBoVAgQJ6U1MVXOaj8PK2l7WJ3RER9xtqwdhxkhw/edit?usp=sharing"",""กาญจนบุรี!M302"")"),102290)</f>
        <v>102290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IFERROR(__xludf.DUMMYFUNCTION("IMPORTRANGE(""https://docs.google.com/spreadsheets/d/1SX6NBoVAgQJ6U1MVXOaj8PK2l7WJ3RER9xtqwdhxkhw/edit?usp=sharing"",""กาญจนบุรี!M303"")"),37000)</f>
        <v>37000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IFERROR(__xludf.DUMMYFUNCTION("IMPORTRANGE(""https://docs.google.com/spreadsheets/d/1SX6NBoVAgQJ6U1MVXOaj8PK2l7WJ3RER9xtqwdhxkhw/edit?usp=sharing"",""กาญจนบุรี!J311"")"),48)</f>
        <v>48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IFERROR(__xludf.DUMMYFUNCTION("IMPORTRANGE(""https://docs.google.com/spreadsheets/d/1SX6NBoVAgQJ6U1MVXOaj8PK2l7WJ3RER9xtqwdhxkhw/edit?usp=sharing"",""กาญจนบุรี!J325"")"),38)</f>
        <v>38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IFERROR(__xludf.DUMMYFUNCTION("IMPORTRANGE(""https://docs.google.com/spreadsheets/d/1SX6NBoVAgQJ6U1MVXOaj8PK2l7WJ3RER9xtqwdhxkhw/edit?usp=sharing"",""กาญจนบุรี!L350"")"),1093828)</f>
        <v>1093828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15.667304183107399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IFERROR(__xludf.DUMMYFUNCTION("IMPORTRANGE(""https://docs.google.com/spreadsheets/d/1SX6NBoVAgQJ6U1MVXOaj8PK2l7WJ3RER9xtqwdhxkhw/edit?usp=sharing"",""กาญจนบุรี!L352"")"),1093828)</f>
        <v>1093828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15.667304183107399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IFERROR(__xludf.DUMMYFUNCTION("IMPORTRANGE(""https://docs.google.com/spreadsheets/d/1SX6NBoVAgQJ6U1MVXOaj8PK2l7WJ3RER9xtqwdhxkhw/edit?usp=sharing"",""กาญจนบุรี!L354"")"),1093828)</f>
        <v>1093828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15.667304183107399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IFERROR(__xludf.DUMMYFUNCTION("IMPORTRANGE(""https://docs.google.com/spreadsheets/d/1SX6NBoVAgQJ6U1MVXOaj8PK2l7WJ3RER9xtqwdhxkhw/edit?usp=sharing"",""กาญจนบุรี!J446"")"),520)</f>
        <v>520</v>
      </c>
      <c r="K551" s="411">
        <f ca="1">IF(I551&gt;0,J551*100/I551,0)</f>
        <v>17.333333333333332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IFERROR(__xludf.DUMMYFUNCTION("IMPORTRANGE(""https://docs.google.com/spreadsheets/d/1SX6NBoVAgQJ6U1MVXOaj8PK2l7WJ3RER9xtqwdhxkhw/edit?usp=sharing"",""กาญจนบุรี!J455"")"),520)</f>
        <v>520</v>
      </c>
      <c r="K560" s="225">
        <f t="shared" ref="K560:K561" ca="1" si="121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IFERROR(__xludf.DUMMYFUNCTION("IMPORTRANGE(""https://docs.google.com/spreadsheets/d/1SX6NBoVAgQJ6U1MVXOaj8PK2l7WJ3RER9xtqwdhxkhw/edit?usp=sharing"",""กาญจนบุรี!J456"")"),19)</f>
        <v>19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IFERROR(__xludf.DUMMYFUNCTION("IMPORTRANGE(""https://docs.google.com/spreadsheets/d/1SX6NBoVAgQJ6U1MVXOaj8PK2l7WJ3RER9xtqwdhxkhw/edit?usp=sharing"",""กาญจนบุรี!J459"")"),3014)</f>
        <v>3014</v>
      </c>
      <c r="K564" s="372">
        <f ca="1">IF(I564&gt;0,J564*100/I564,0)</f>
        <v>158.63157894736841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IFERROR(__xludf.DUMMYFUNCTION("IMPORTRANGE(""https://docs.google.com/spreadsheets/d/1SX6NBoVAgQJ6U1MVXOaj8PK2l7WJ3RER9xtqwdhxkhw/edit?usp=sharing"",""กาญจนบุรี!M459"")"),131004)</f>
        <v>131004</v>
      </c>
      <c r="O564" s="373">
        <f t="shared" ref="O564:O568" ca="1" si="122">+IF(L564&gt;0,N564*100/L564,0)</f>
        <v>94.9304347826087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IFERROR(__xludf.DUMMYFUNCTION("IMPORTRANGE(""https://docs.google.com/spreadsheets/d/1SX6NBoVAgQJ6U1MVXOaj8PK2l7WJ3RER9xtqwdhxkhw/edit?usp=sharing"",""กาญจนบุรี!M461"")"),131004)</f>
        <v>131004</v>
      </c>
      <c r="O566" s="169">
        <f t="shared" ca="1" si="122"/>
        <v>94.9304347826087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IFERROR(__xludf.DUMMYFUNCTION("IMPORTRANGE(""https://docs.google.com/spreadsheets/d/1SX6NBoVAgQJ6U1MVXOaj8PK2l7WJ3RER9xtqwdhxkhw/edit?usp=sharing"",""กาญจนบุรี!M463"")"),131004)</f>
        <v>131004</v>
      </c>
      <c r="O568" s="169">
        <f t="shared" ca="1" si="122"/>
        <v>94.9304347826087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IFERROR(__xludf.DUMMYFUNCTION("IMPORTRANGE(""https://docs.google.com/spreadsheets/d/1SX6NBoVAgQJ6U1MVXOaj8PK2l7WJ3RER9xtqwdhxkhw/edit?usp=sharing"",""กาญจนบุรี!M466"")"),86909)</f>
        <v>86909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IFERROR(__xludf.DUMMYFUNCTION("IMPORTRANGE(""https://docs.google.com/spreadsheets/d/1SX6NBoVAgQJ6U1MVXOaj8PK2l7WJ3RER9xtqwdhxkhw/edit?usp=sharing"",""กาญจนบุรี!J468"")"),3014)</f>
        <v>3014</v>
      </c>
      <c r="K573" s="202">
        <f ca="1">IF(I573&gt;0,J573*100/I573,0)</f>
        <v>158.63157894736841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IFERROR(__xludf.DUMMYFUNCTION("IMPORTRANGE(""https://docs.google.com/spreadsheets/d/1SX6NBoVAgQJ6U1MVXOaj8PK2l7WJ3RER9xtqwdhxkhw/edit?usp=sharing"",""กาญจนบุรี!J472"")"),2689)</f>
        <v>2689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17.777777777777779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17.777777777777779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17.777777777777779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IFERROR(__xludf.DUMMYFUNCTION("IMPORTRANGE(""https://docs.google.com/spreadsheets/d/1SX6NBoVAgQJ6U1MVXOaj8PK2l7WJ3RER9xtqwdhxkhw/edit?usp=sharing"",""กาญจนบุรี!J523"")"),1562610.56)</f>
        <v>1562610.56</v>
      </c>
      <c r="K628" s="343">
        <f t="shared" ref="K628:K635" ca="1" si="129">IF(I628&gt;0,J628*100/I628,0)</f>
        <v>104.17403733333333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IFERROR(__xludf.DUMMYFUNCTION("IMPORTRANGE(""https://docs.google.com/spreadsheets/d/1SX6NBoVAgQJ6U1MVXOaj8PK2l7WJ3RER9xtqwdhxkhw/edit?usp=sharing"",""กาญจนบุรี!J524"")"),56)</f>
        <v>56</v>
      </c>
      <c r="K629" s="343">
        <f t="shared" ca="1" si="129"/>
        <v>112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IFERROR(__xludf.DUMMYFUNCTION("IMPORTRANGE(""https://docs.google.com/spreadsheets/d/1SX6NBoVAgQJ6U1MVXOaj8PK2l7WJ3RER9xtqwdhxkhw/edit?usp=sharing"",""กาญจนบุรี!J525"")"),1636973.13)</f>
        <v>1636973.13</v>
      </c>
      <c r="K630" s="343">
        <f t="shared" ca="1" si="129"/>
        <v>7.8323359788612299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IFERROR(__xludf.DUMMYFUNCTION("IMPORTRANGE(""https://docs.google.com/spreadsheets/d/1SX6NBoVAgQJ6U1MVXOaj8PK2l7WJ3RER9xtqwdhxkhw/edit?usp=sharing"",""กาญจนบุรี!J526"")"),233)</f>
        <v>233</v>
      </c>
      <c r="K631" s="343">
        <f t="shared" ca="1" si="129"/>
        <v>31.743869209809265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IFERROR(__xludf.DUMMYFUNCTION("IMPORTRANGE(""https://docs.google.com/spreadsheets/d/1SX6NBoVAgQJ6U1MVXOaj8PK2l7WJ3RER9xtqwdhxkhw/edit?usp=sharing"",""กาญจนบุรี!J527"")"),195325.95)</f>
        <v>195325.95</v>
      </c>
      <c r="K632" s="343">
        <f t="shared" ca="1" si="129"/>
        <v>32.107724215411935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IFERROR(__xludf.DUMMYFUNCTION("IMPORTRANGE(""https://docs.google.com/spreadsheets/d/1SX6NBoVAgQJ6U1MVXOaj8PK2l7WJ3RER9xtqwdhxkhw/edit?usp=sharing"",""กาญจนบุรี!J528"")"),66)</f>
        <v>66</v>
      </c>
      <c r="K633" s="343">
        <f t="shared" ca="1" si="129"/>
        <v>36.871508379888269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IFERROR(__xludf.DUMMYFUNCTION("IMPORTRANGE(""https://docs.google.com/spreadsheets/d/1SX6NBoVAgQJ6U1MVXOaj8PK2l7WJ3RER9xtqwdhxkhw/edit?usp=sharing"",""กาญจนบุรี!J529"")"),2100000)</f>
        <v>2100000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IFERROR(__xludf.DUMMYFUNCTION("IMPORTRANGE(""https://docs.google.com/spreadsheets/d/1SX6NBoVAgQJ6U1MVXOaj8PK2l7WJ3RER9xtqwdhxkhw/edit?usp=sharing"",""กาญจนบุรี!J530"")"),70)</f>
        <v>70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2265856</v>
      </c>
      <c r="M8" s="23">
        <f t="shared" ca="1" si="0"/>
        <v>1966656</v>
      </c>
      <c r="N8" s="23">
        <f t="shared" ca="1" si="0"/>
        <v>2050988.98</v>
      </c>
      <c r="O8" s="22">
        <f t="shared" ref="O8:O16" ca="1" si="1">IF(L8&gt;0,N8*100/L8,0)</f>
        <v>90.517181144785894</v>
      </c>
      <c r="P8" s="22">
        <f t="shared" ref="P8:P16" ca="1" si="2">IF(M8&gt;0,N8*100/M8,0)</f>
        <v>104.28814088483192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2265856</v>
      </c>
      <c r="M10" s="30">
        <f t="shared" ca="1" si="4"/>
        <v>1966656</v>
      </c>
      <c r="N10" s="30">
        <f t="shared" ca="1" si="4"/>
        <v>2050988.98</v>
      </c>
      <c r="O10" s="29">
        <f t="shared" ca="1" si="1"/>
        <v>90.517181144785894</v>
      </c>
      <c r="P10" s="29">
        <f t="shared" ca="1" si="2"/>
        <v>104.28814088483192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2118856</v>
      </c>
      <c r="M12" s="38">
        <f t="shared" ca="1" si="6"/>
        <v>1819656</v>
      </c>
      <c r="N12" s="38">
        <f t="shared" ca="1" si="6"/>
        <v>1915988.98</v>
      </c>
      <c r="O12" s="38">
        <f t="shared" ca="1" si="1"/>
        <v>90.425634398939806</v>
      </c>
      <c r="P12" s="38">
        <f t="shared" ca="1" si="2"/>
        <v>105.29402150736183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1692691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426165</v>
      </c>
      <c r="M14" s="38">
        <f t="shared" si="8"/>
        <v>0</v>
      </c>
      <c r="N14" s="38">
        <f t="shared" ca="1" si="8"/>
        <v>306051.66000000003</v>
      </c>
      <c r="O14" s="38">
        <f t="shared" ca="1" si="1"/>
        <v>71.815296892048863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135000</v>
      </c>
      <c r="O16" s="49">
        <f t="shared" ca="1" si="1"/>
        <v>91.836734693877546</v>
      </c>
      <c r="P16" s="49">
        <f t="shared" ca="1" si="2"/>
        <v>91.836734693877546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1931656</v>
      </c>
      <c r="M18" s="23">
        <f t="shared" ca="1" si="11"/>
        <v>1966656</v>
      </c>
      <c r="N18" s="23">
        <f t="shared" ca="1" si="11"/>
        <v>1744937.3199999998</v>
      </c>
      <c r="O18" s="22">
        <f t="shared" ref="O18:O20" ca="1" si="12">IF(L18&gt;0,N18*100/L18,0)</f>
        <v>90.333750937019829</v>
      </c>
      <c r="P18" s="22">
        <f t="shared" ref="P18:P26" ca="1" si="13">IF(M18&gt;0,N18*100/M18,0)</f>
        <v>88.726107667024621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1931656</v>
      </c>
      <c r="M20" s="30">
        <f t="shared" ca="1" si="15"/>
        <v>1966656</v>
      </c>
      <c r="N20" s="30">
        <f t="shared" ca="1" si="15"/>
        <v>1744937.3199999998</v>
      </c>
      <c r="O20" s="29">
        <f t="shared" ca="1" si="12"/>
        <v>90.333750937019829</v>
      </c>
      <c r="P20" s="29">
        <f t="shared" ca="1" si="13"/>
        <v>88.726107667024621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1784656</v>
      </c>
      <c r="M22" s="41">
        <f t="shared" ca="1" si="18"/>
        <v>1819656</v>
      </c>
      <c r="N22" s="38">
        <f t="shared" ca="1" si="18"/>
        <v>1609937.3199999998</v>
      </c>
      <c r="O22" s="38">
        <f t="shared" ca="1" si="17"/>
        <v>90.209951945921219</v>
      </c>
      <c r="P22" s="38">
        <f t="shared" ca="1" si="13"/>
        <v>88.474817218199462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1692691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135000</v>
      </c>
      <c r="O26" s="49">
        <f t="shared" ca="1" si="17"/>
        <v>91.836734693877546</v>
      </c>
      <c r="P26" s="49">
        <f t="shared" ca="1" si="13"/>
        <v>91.836734693877546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334200</v>
      </c>
      <c r="M28" s="23">
        <f t="shared" si="23"/>
        <v>0</v>
      </c>
      <c r="N28" s="23">
        <f t="shared" ca="1" si="23"/>
        <v>306051.66000000003</v>
      </c>
      <c r="O28" s="22">
        <f t="shared" ref="O28:O30" ca="1" si="24">IF(L28&gt;0,N28*100/L28,0)</f>
        <v>91.577396768402167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334200</v>
      </c>
      <c r="M30" s="30">
        <f t="shared" si="27"/>
        <v>0</v>
      </c>
      <c r="N30" s="30">
        <f t="shared" ca="1" si="27"/>
        <v>306051.66000000003</v>
      </c>
      <c r="O30" s="29">
        <f t="shared" ca="1" si="24"/>
        <v>91.577396768402167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334200</v>
      </c>
      <c r="M32" s="38">
        <f t="shared" si="30"/>
        <v>0</v>
      </c>
      <c r="N32" s="38">
        <f t="shared" ca="1" si="30"/>
        <v>306051.66000000003</v>
      </c>
      <c r="O32" s="38">
        <f t="shared" ca="1" si="29"/>
        <v>91.577396768402167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334200</v>
      </c>
      <c r="M34" s="38">
        <f t="shared" si="32"/>
        <v>0</v>
      </c>
      <c r="N34" s="38">
        <f t="shared" ca="1" si="32"/>
        <v>306051.66000000003</v>
      </c>
      <c r="O34" s="38">
        <f t="shared" ca="1" si="29"/>
        <v>91.577396768402167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1931656</v>
      </c>
      <c r="M37" s="54">
        <f t="shared" ca="1" si="33"/>
        <v>1966656</v>
      </c>
      <c r="N37" s="54">
        <f t="shared" ca="1" si="33"/>
        <v>1744937.3199999998</v>
      </c>
      <c r="O37" s="55">
        <f t="shared" ca="1" si="29"/>
        <v>90.333750937019829</v>
      </c>
      <c r="P37" s="55">
        <f t="shared" ca="1" si="25"/>
        <v>88.726107667024621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884100</v>
      </c>
      <c r="N41" s="78">
        <f t="shared" ca="1" si="34"/>
        <v>807667.45</v>
      </c>
      <c r="O41" s="77">
        <f t="shared" ref="O41:O43" ca="1" si="35">IF(L41&gt;0,N41*100/L41,0)</f>
        <v>91.354761904761901</v>
      </c>
      <c r="P41" s="77">
        <f t="shared" ref="P41:P43" ca="1" si="36">IF(M41&gt;0,N41*100/M41,0)</f>
        <v>91.354761904761901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884100</v>
      </c>
      <c r="N43" s="78">
        <f t="shared" ca="1" si="38"/>
        <v>807667.45</v>
      </c>
      <c r="O43" s="77">
        <f t="shared" ca="1" si="35"/>
        <v>91.354761904761901</v>
      </c>
      <c r="P43" s="77">
        <f t="shared" ca="1" si="36"/>
        <v>91.354761904761901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IFERROR(__xludf.DUMMYFUNCTION("IMPORTRANGE(""https://docs.google.com/spreadsheets/d/1Yj_ptqi66GCucihVvJfMjLAmec39IyEx_6qawtMGysU/edit?usp=sharing"",""สบก!Q77"")"),884100)</f>
        <v>884100</v>
      </c>
      <c r="N45" s="49">
        <f ca="1">IFERROR(__xludf.DUMMYFUNCTION("IMPORTRANGE(""https://docs.google.com/spreadsheets/d/1Yj_ptqi66GCucihVvJfMjLAmec39IyEx_6qawtMGysU/edit?usp=sharing"",""สบก!R77"")"),807667.45)</f>
        <v>807667.45</v>
      </c>
      <c r="O45" s="38">
        <f ca="1">IF(L45&gt;0,N45*100/L45,0)</f>
        <v>91.354761904761901</v>
      </c>
      <c r="P45" s="38">
        <f ca="1">IF(M45&gt;0,N45*100/M45,0)</f>
        <v>91.354761904761901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314791</v>
      </c>
      <c r="M53" s="121">
        <f t="shared" ca="1" si="39"/>
        <v>314791</v>
      </c>
      <c r="N53" s="121">
        <f t="shared" ca="1" si="39"/>
        <v>287901</v>
      </c>
      <c r="O53" s="120">
        <f t="shared" ref="O53:O55" ca="1" si="40">IF(L53&gt;0,N53*100/L53,0)</f>
        <v>91.457824397775028</v>
      </c>
      <c r="P53" s="120">
        <f t="shared" ref="P53:P55" ca="1" si="41">IF(M53&gt;0,N53*100/M53,0)</f>
        <v>91.457824397775028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314791</v>
      </c>
      <c r="M55" s="121">
        <f t="shared" ca="1" si="43"/>
        <v>314791</v>
      </c>
      <c r="N55" s="121">
        <f t="shared" ca="1" si="43"/>
        <v>287901</v>
      </c>
      <c r="O55" s="120">
        <f t="shared" ca="1" si="40"/>
        <v>91.457824397775028</v>
      </c>
      <c r="P55" s="120">
        <f t="shared" ca="1" si="41"/>
        <v>91.457824397775028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314791</v>
      </c>
      <c r="M57" s="49">
        <f ca="1">IFERROR(__xludf.DUMMYFUNCTION("IMPORTRANGE(""https://docs.google.com/spreadsheets/d/1Yj_ptqi66GCucihVvJfMjLAmec39IyEx_6qawtMGysU/edit?usp=sharing"",""สบก!Z77"")"),314791)</f>
        <v>314791</v>
      </c>
      <c r="N57" s="49">
        <f ca="1">IFERROR(__xludf.DUMMYFUNCTION("IMPORTRANGE(""https://docs.google.com/spreadsheets/d/1Yj_ptqi66GCucihVvJfMjLAmec39IyEx_6qawtMGysU/edit?usp=sharing"",""สบก!AA77"")"),287901)</f>
        <v>287901</v>
      </c>
      <c r="O57" s="38">
        <f ca="1">IF(L57&gt;0,N57*100/L57,0)</f>
        <v>91.457824397775028</v>
      </c>
      <c r="P57" s="38">
        <f ca="1">IF(M57&gt;0,N57*100/M57,0)</f>
        <v>91.457824397775028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IFERROR(__xludf.DUMMYFUNCTION("IMPORTRANGE(""https://docs.google.com/spreadsheets/d/1Yj_ptqi66GCucihVvJfMjLAmec39IyEx_6qawtMGysU/edit?usp=sharing"",""สบก!V77"")"),314791)</f>
        <v>314791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28700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28700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IFERROR(__xludf.DUMMYFUNCTION("IMPORTRANGE(""https://docs.google.com/spreadsheets/d/1Yj_ptqi66GCucihVvJfMjLAmec39IyEx_6qawtMGysU/edit?usp=sharing"",""สบก!BK77"")"),28700)</f>
        <v>28700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IFERROR(__xludf.DUMMYFUNCTION("IMPORTRANGE(""https://docs.google.com/spreadsheets/d/1SX6NBoVAgQJ6U1MVXOaj8PK2l7WJ3RER9xtqwdhxkhw/edit?usp=sharing"",""สิงห์บุรี!J84"")"),197)</f>
        <v>197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IFERROR(__xludf.DUMMYFUNCTION("IMPORTRANGE(""https://docs.google.com/spreadsheets/d/1SX6NBoVAgQJ6U1MVXOaj8PK2l7WJ3RER9xtqwdhxkhw/edit?usp=sharing"",""สิงห์บุรี!J85"")"),197)</f>
        <v>197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IFERROR(__xludf.DUMMYFUNCTION("IMPORTRANGE(""https://docs.google.com/spreadsheets/d/1SX6NBoVAgQJ6U1MVXOaj8PK2l7WJ3RER9xtqwdhxkhw/edit?usp=sharing"",""สิงห์บุรี!J114"")"),8000)</f>
        <v>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IFERROR(__xludf.DUMMYFUNCTION("IMPORTRANGE(""https://docs.google.com/spreadsheets/d/1SX6NBoVAgQJ6U1MVXOaj8PK2l7WJ3RER9xtqwdhxkhw/edit?usp=sharing"",""สิงห์บุรี!J124"")"),8000)</f>
        <v>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IFERROR(__xludf.DUMMYFUNCTION("IMPORTRANGE(""https://docs.google.com/spreadsheets/d/1SX6NBoVAgQJ6U1MVXOaj8PK2l7WJ3RER9xtqwdhxkhw/edit?usp=sharing"",""สิงห์บุรี!J125"")"),8000)</f>
        <v>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684770</v>
      </c>
      <c r="M329" s="152">
        <f t="shared" ca="1" si="98"/>
        <v>719770</v>
      </c>
      <c r="N329" s="152">
        <f t="shared" ca="1" si="98"/>
        <v>601373.87</v>
      </c>
      <c r="O329" s="151">
        <f t="shared" ref="O329:O331" ca="1" si="99">IF(L329&gt;0,N329*100/L329,0)</f>
        <v>87.821293280955643</v>
      </c>
      <c r="P329" s="151">
        <f t="shared" ref="P329:P331" ca="1" si="100">IF(M329&gt;0,N329*100/M329,0)</f>
        <v>83.550838462286563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684770</v>
      </c>
      <c r="M331" s="157">
        <f t="shared" ca="1" si="102"/>
        <v>719770</v>
      </c>
      <c r="N331" s="157">
        <f t="shared" ca="1" si="102"/>
        <v>601373.87</v>
      </c>
      <c r="O331" s="156">
        <f t="shared" ca="1" si="99"/>
        <v>87.821293280955643</v>
      </c>
      <c r="P331" s="156">
        <f t="shared" ca="1" si="100"/>
        <v>83.550838462286563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IFERROR(__xludf.DUMMYFUNCTION("IMPORTRANGE(""https://docs.google.com/spreadsheets/d/1Yj_ptqi66GCucihVvJfMjLAmec39IyEx_6qawtMGysU/edit?usp=sharing"",""สบก!DM77"")"),466373.87)</f>
        <v>466373.87</v>
      </c>
      <c r="O333" s="169">
        <f ca="1">IF(L333&gt;0,N333*100/L333,0)</f>
        <v>86.723668110902437</v>
      </c>
      <c r="P333" s="169">
        <f ca="1">IF(M333&gt;0,N333*100/M333,0)</f>
        <v>81.424283743911175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91.836734693877546</v>
      </c>
      <c r="P337" s="49">
        <f ca="1">IF(M337&gt;0,N337*100/M337,0)</f>
        <v>91.836734693877546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IFERROR(__xludf.DUMMYFUNCTION("IMPORTRANGE(""https://docs.google.com/spreadsheets/d/1SX6NBoVAgQJ6U1MVXOaj8PK2l7WJ3RER9xtqwdhxkhw/edit?usp=sharing"",""สิงห์บุรี!L242"")"),334200)</f>
        <v>334200</v>
      </c>
      <c r="M347" s="358"/>
      <c r="N347" s="358">
        <f ca="1">IFERROR(__xludf.DUMMYFUNCTION("IMPORTRANGE(""https://docs.google.com/spreadsheets/d/1SX6NBoVAgQJ6U1MVXOaj8PK2l7WJ3RER9xtqwdhxkhw/edit?usp=sharing"",""สิงห์บุรี!M242"")"),306051.66)</f>
        <v>306051.65999999997</v>
      </c>
      <c r="O347" s="358">
        <f ca="1">+IF(L347&gt;0,N347*100/L347,0)</f>
        <v>91.577396768402139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IFERROR(__xludf.DUMMYFUNCTION("IMPORTRANGE(""https://docs.google.com/spreadsheets/d/1SX6NBoVAgQJ6U1MVXOaj8PK2l7WJ3RER9xtqwdhxkhw/edit?usp=sharing"",""สิงห์บุรี!M296"")"),98950)</f>
        <v>98950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IFERROR(__xludf.DUMMYFUNCTION("IMPORTRANGE(""https://docs.google.com/spreadsheets/d/1SX6NBoVAgQJ6U1MVXOaj8PK2l7WJ3RER9xtqwdhxkhw/edit?usp=sharing"",""สิงห์บุรี!M299"")"),98950)</f>
        <v>98950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IFERROR(__xludf.DUMMYFUNCTION("IMPORTRANGE(""https://docs.google.com/spreadsheets/d/1SX6NBoVAgQJ6U1MVXOaj8PK2l7WJ3RER9xtqwdhxkhw/edit?usp=sharing"",""สิงห์บุรี!M301"")"),98950)</f>
        <v>98950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IFERROR(__xludf.DUMMYFUNCTION("IMPORTRANGE(""https://docs.google.com/spreadsheets/d/1SX6NBoVAgQJ6U1MVXOaj8PK2l7WJ3RER9xtqwdhxkhw/edit?usp=sharing"",""สิงห์บุรี!M302"")"),63330)</f>
        <v>63330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IFERROR(__xludf.DUMMYFUNCTION("IMPORTRANGE(""https://docs.google.com/spreadsheets/d/1SX6NBoVAgQJ6U1MVXOaj8PK2l7WJ3RER9xtqwdhxkhw/edit?usp=sharing"",""สิงห์บุรี!M303"")"),13300)</f>
        <v>13300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IFERROR(__xludf.DUMMYFUNCTION("IMPORTRANGE(""https://docs.google.com/spreadsheets/d/1SX6NBoVAgQJ6U1MVXOaj8PK2l7WJ3RER9xtqwdhxkhw/edit?usp=sharing"",""สิงห์บุรี!M305"")"),22320)</f>
        <v>22320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IFERROR(__xludf.DUMMYFUNCTION("IMPORTRANGE(""https://docs.google.com/spreadsheets/d/1SX6NBoVAgQJ6U1MVXOaj8PK2l7WJ3RER9xtqwdhxkhw/edit?usp=sharing"",""สิงห์บุรี!M459"")"),103746.66)</f>
        <v>103746.66</v>
      </c>
      <c r="O564" s="373">
        <f t="shared" ref="O564:O568" ca="1" si="122">+IF(L564&gt;0,N564*100/L564,0)</f>
        <v>88.040274949083496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IFERROR(__xludf.DUMMYFUNCTION("IMPORTRANGE(""https://docs.google.com/spreadsheets/d/1SX6NBoVAgQJ6U1MVXOaj8PK2l7WJ3RER9xtqwdhxkhw/edit?usp=sharing"",""สิงห์บุรี!M461"")"),103746.66)</f>
        <v>103746.66</v>
      </c>
      <c r="O566" s="169">
        <f t="shared" ca="1" si="122"/>
        <v>88.040274949083496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IFERROR(__xludf.DUMMYFUNCTION("IMPORTRANGE(""https://docs.google.com/spreadsheets/d/1SX6NBoVAgQJ6U1MVXOaj8PK2l7WJ3RER9xtqwdhxkhw/edit?usp=sharing"",""สิงห์บุรี!M463"")"),103746.66)</f>
        <v>103746.66</v>
      </c>
      <c r="O568" s="169">
        <f t="shared" ca="1" si="122"/>
        <v>88.040274949083496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IFERROR(__xludf.DUMMYFUNCTION("IMPORTRANGE(""https://docs.google.com/spreadsheets/d/1SX6NBoVAgQJ6U1MVXOaj8PK2l7WJ3RER9xtqwdhxkhw/edit?usp=sharing"",""สิงห์บุรี!M466"")"),98266.66)</f>
        <v>98266.66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IFERROR(__xludf.DUMMYFUNCTION("IMPORTRANGE(""https://docs.google.com/spreadsheets/d/1SX6NBoVAgQJ6U1MVXOaj8PK2l7WJ3RER9xtqwdhxkhw/edit?usp=sharing"",""สิงห์บุรี!M467"")"),5480)</f>
        <v>5480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IFERROR(__xludf.DUMMYFUNCTION("IMPORTRANGE(""https://docs.google.com/spreadsheets/d/1SX6NBoVAgQJ6U1MVXOaj8PK2l7WJ3RER9xtqwdhxkhw/edit?usp=sharing"",""สิงห์บุรี!J492"")"),624)</f>
        <v>624</v>
      </c>
      <c r="K597" s="411">
        <f ca="1">IF(I597&gt;0,J597*100/I597,0)</f>
        <v>624</v>
      </c>
      <c r="L597" s="412">
        <f ca="1">IFERROR(__xludf.DUMMYFUNCTION("IMPORTRANGE(""https://docs.google.com/spreadsheets/d/1SX6NBoVAgQJ6U1MVXOaj8PK2l7WJ3RER9xtqwdhxkhw/edit?usp=sharing"",""สิงห์บุรี!L492"")"),17270)</f>
        <v>17270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24.898668210770122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IFERROR(__xludf.DUMMYFUNCTION("IMPORTRANGE(""https://docs.google.com/spreadsheets/d/1SX6NBoVAgQJ6U1MVXOaj8PK2l7WJ3RER9xtqwdhxkhw/edit?usp=sharing"",""สิงห์บุรี!L494"")"),17270)</f>
        <v>17270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24.898668210770122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IFERROR(__xludf.DUMMYFUNCTION("IMPORTRANGE(""https://docs.google.com/spreadsheets/d/1SX6NBoVAgQJ6U1MVXOaj8PK2l7WJ3RER9xtqwdhxkhw/edit?usp=sharing"",""สิงห์บุรี!L496"")"),17270)</f>
        <v>17270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24.898668210770122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IFERROR(__xludf.DUMMYFUNCTION("IMPORTRANGE(""https://docs.google.com/spreadsheets/d/1SX6NBoVAgQJ6U1MVXOaj8PK2l7WJ3RER9xtqwdhxkhw/edit?usp=sharing"",""สิงห์บุรี!J506"")"),624)</f>
        <v>624</v>
      </c>
      <c r="K611" s="163">
        <f t="shared" ref="K611:K619" ca="1" si="127">IF(I$611&gt;0,J611*100/I$611,0)</f>
        <v>624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IFERROR(__xludf.DUMMYFUNCTION("IMPORTRANGE(""https://docs.google.com/spreadsheets/d/1SX6NBoVAgQJ6U1MVXOaj8PK2l7WJ3RER9xtqwdhxkhw/edit?usp=sharing"",""สิงห์บุรี!J507"")"),1139)</f>
        <v>1139</v>
      </c>
      <c r="K612" s="163">
        <f t="shared" ca="1" si="127"/>
        <v>1139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IFERROR(__xludf.DUMMYFUNCTION("IMPORTRANGE(""https://docs.google.com/spreadsheets/d/1SX6NBoVAgQJ6U1MVXOaj8PK2l7WJ3RER9xtqwdhxkhw/edit?usp=sharing"",""สิงห์บุรี!J508"")"),1139)</f>
        <v>1139</v>
      </c>
      <c r="K613" s="163">
        <f t="shared" ca="1" si="127"/>
        <v>1139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IFERROR(__xludf.DUMMYFUNCTION("IMPORTRANGE(""https://docs.google.com/spreadsheets/d/1SX6NBoVAgQJ6U1MVXOaj8PK2l7WJ3RER9xtqwdhxkhw/edit?usp=sharing"",""สิงห์บุรี!J509"")"),1139)</f>
        <v>1139</v>
      </c>
      <c r="K614" s="163">
        <f t="shared" ca="1" si="127"/>
        <v>1139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IFERROR(__xludf.DUMMYFUNCTION("IMPORTRANGE(""https://docs.google.com/spreadsheets/d/1SX6NBoVAgQJ6U1MVXOaj8PK2l7WJ3RER9xtqwdhxkhw/edit?usp=sharing"",""สิงห์บุรี!J510"")"),1016)</f>
        <v>1016</v>
      </c>
      <c r="K615" s="163">
        <f t="shared" ca="1" si="127"/>
        <v>1016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IFERROR(__xludf.DUMMYFUNCTION("IMPORTRANGE(""https://docs.google.com/spreadsheets/d/1SX6NBoVAgQJ6U1MVXOaj8PK2l7WJ3RER9xtqwdhxkhw/edit?usp=sharing"",""สิงห์บุรี!J511"")"),1016)</f>
        <v>1016</v>
      </c>
      <c r="K616" s="163">
        <f t="shared" ca="1" si="127"/>
        <v>1016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IFERROR(__xludf.DUMMYFUNCTION("IMPORTRANGE(""https://docs.google.com/spreadsheets/d/1SX6NBoVAgQJ6U1MVXOaj8PK2l7WJ3RER9xtqwdhxkhw/edit?usp=sharing"",""สิงห์บุรี!J512"")"),624)</f>
        <v>624</v>
      </c>
      <c r="K617" s="163">
        <f t="shared" ca="1" si="127"/>
        <v>624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IFERROR(__xludf.DUMMYFUNCTION("IMPORTRANGE(""https://docs.google.com/spreadsheets/d/1SX6NBoVAgQJ6U1MVXOaj8PK2l7WJ3RER9xtqwdhxkhw/edit?usp=sharing"",""สิงห์บุรี!J514"")"),624)</f>
        <v>624</v>
      </c>
      <c r="K619" s="163">
        <f t="shared" ca="1" si="127"/>
        <v>624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IFERROR(__xludf.DUMMYFUNCTION("IMPORTRANGE(""https://docs.google.com/spreadsheets/d/1SX6NBoVAgQJ6U1MVXOaj8PK2l7WJ3RER9xtqwdhxkhw/edit?usp=sharing"",""สิงห์บุรี!J527"")"),68460.43)</f>
        <v>68460.429999999993</v>
      </c>
      <c r="K632" s="343">
        <f t="shared" ca="1" si="129"/>
        <v>98.597919317567261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IFERROR(__xludf.DUMMYFUNCTION("IMPORTRANGE(""https://docs.google.com/spreadsheets/d/1SX6NBoVAgQJ6U1MVXOaj8PK2l7WJ3RER9xtqwdhxkhw/edit?usp=sharing"",""สิงห์บุรี!J528"")"),26)</f>
        <v>26</v>
      </c>
      <c r="K633" s="343">
        <f t="shared" ca="1" si="129"/>
        <v>104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IFERROR(__xludf.DUMMYFUNCTION("IMPORTRANGE(""https://docs.google.com/spreadsheets/d/1SX6NBoVAgQJ6U1MVXOaj8PK2l7WJ3RER9xtqwdhxkhw/edit?usp=sharing"",""สิงห์บุรี!I529"")"),580000)</f>
        <v>580000</v>
      </c>
      <c r="J634" s="342">
        <f ca="1">IFERROR(__xludf.DUMMYFUNCTION("IMPORTRANGE(""https://docs.google.com/spreadsheets/d/1SX6NBoVAgQJ6U1MVXOaj8PK2l7WJ3RER9xtqwdhxkhw/edit?usp=sharing"",""สิงห์บุรี!J529"")"),580000)</f>
        <v>580000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IFERROR(__xludf.DUMMYFUNCTION("IMPORTRANGE(""https://docs.google.com/spreadsheets/d/1SX6NBoVAgQJ6U1MVXOaj8PK2l7WJ3RER9xtqwdhxkhw/edit?usp=sharing"",""สิงห์บุรี!I530"")"),19)</f>
        <v>19</v>
      </c>
      <c r="J635" s="505">
        <f ca="1">IFERROR(__xludf.DUMMYFUNCTION("IMPORTRANGE(""https://docs.google.com/spreadsheets/d/1SX6NBoVAgQJ6U1MVXOaj8PK2l7WJ3RER9xtqwdhxkhw/edit?usp=sharing"",""สิงห์บุรี!J530"")"),20)</f>
        <v>20</v>
      </c>
      <c r="K635" s="487">
        <f t="shared" ca="1" si="129"/>
        <v>105.26315789473684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1330</v>
      </c>
      <c r="O636" s="511">
        <f t="shared" ref="O636:O640" ca="1" si="130">+IF(L636&gt;0,N636*100/L636,0)</f>
        <v>44.333333333333336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1330</v>
      </c>
      <c r="O638" s="523">
        <f t="shared" ca="1" si="130"/>
        <v>44.333333333333336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1330</v>
      </c>
      <c r="O640" s="523">
        <f t="shared" ca="1" si="130"/>
        <v>44.333333333333336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IFERROR(__xludf.DUMMYFUNCTION("IMPORTRANGE(""https://docs.google.com/spreadsheets/d/1SX6NBoVAgQJ6U1MVXOaj8PK2l7WJ3RER9xtqwdhxkhw/edit#gid=346597447"",""สิงห์บุรี!M556"")"),1330)</f>
        <v>1330</v>
      </c>
      <c r="O661" s="538">
        <f ca="1">IF(L661&gt;0,N661*100/L661,0)</f>
        <v>46.180555555555557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activeCell="S15" sqref="S1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7773567</v>
      </c>
      <c r="M8" s="23">
        <f t="shared" ca="1" si="0"/>
        <v>5175982</v>
      </c>
      <c r="N8" s="23">
        <f t="shared" ca="1" si="0"/>
        <v>6926420.5099999998</v>
      </c>
      <c r="O8" s="22">
        <f t="shared" ref="O8:O16" ca="1" si="1">IF(L8&gt;0,N8*100/L8,0)</f>
        <v>89.102216652921371</v>
      </c>
      <c r="P8" s="22">
        <f t="shared" ref="P8:P16" ca="1" si="2">IF(M8&gt;0,N8*100/M8,0)</f>
        <v>133.81848140121045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7773567</v>
      </c>
      <c r="M10" s="30">
        <f t="shared" ca="1" si="4"/>
        <v>5175982</v>
      </c>
      <c r="N10" s="30">
        <f t="shared" ca="1" si="4"/>
        <v>6926420.5099999998</v>
      </c>
      <c r="O10" s="29">
        <f t="shared" ca="1" si="1"/>
        <v>89.102216652921371</v>
      </c>
      <c r="P10" s="29">
        <f t="shared" ca="1" si="2"/>
        <v>133.81848140121045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6792567</v>
      </c>
      <c r="M12" s="38">
        <f t="shared" ca="1" si="6"/>
        <v>4242982</v>
      </c>
      <c r="N12" s="38">
        <f t="shared" ca="1" si="6"/>
        <v>5945420.5099999998</v>
      </c>
      <c r="O12" s="38">
        <f t="shared" ca="1" si="1"/>
        <v>87.528330747418465</v>
      </c>
      <c r="P12" s="38">
        <f t="shared" ca="1" si="2"/>
        <v>140.12363262441369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2776717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4015850</v>
      </c>
      <c r="M14" s="38">
        <f t="shared" si="8"/>
        <v>0</v>
      </c>
      <c r="N14" s="38">
        <f t="shared" ca="1" si="8"/>
        <v>2079427.129999999</v>
      </c>
      <c r="O14" s="38">
        <f t="shared" ca="1" si="1"/>
        <v>51.780498026569688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981000</v>
      </c>
      <c r="M16" s="38">
        <f t="shared" ca="1" si="10"/>
        <v>933000</v>
      </c>
      <c r="N16" s="38">
        <f t="shared" ca="1" si="10"/>
        <v>981000</v>
      </c>
      <c r="O16" s="49">
        <f t="shared" ca="1" si="1"/>
        <v>100</v>
      </c>
      <c r="P16" s="49">
        <f t="shared" ca="1" si="2"/>
        <v>105.14469453376206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5185702</v>
      </c>
      <c r="M18" s="23">
        <f t="shared" ca="1" si="11"/>
        <v>5175982</v>
      </c>
      <c r="N18" s="23">
        <f t="shared" ca="1" si="11"/>
        <v>4846993.3800000008</v>
      </c>
      <c r="O18" s="22">
        <f t="shared" ref="O18:O20" ca="1" si="12">IF(L18&gt;0,N18*100/L18,0)</f>
        <v>93.468413341144569</v>
      </c>
      <c r="P18" s="22">
        <f t="shared" ref="P18:P26" ca="1" si="13">IF(M18&gt;0,N18*100/M18,0)</f>
        <v>93.643938097157232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5185702</v>
      </c>
      <c r="M20" s="30">
        <f t="shared" ca="1" si="15"/>
        <v>5175982</v>
      </c>
      <c r="N20" s="30">
        <f t="shared" ca="1" si="15"/>
        <v>4846993.3800000008</v>
      </c>
      <c r="O20" s="29">
        <f t="shared" ca="1" si="12"/>
        <v>93.468413341144569</v>
      </c>
      <c r="P20" s="29">
        <f t="shared" ca="1" si="13"/>
        <v>93.643938097157232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4204702</v>
      </c>
      <c r="M22" s="41">
        <f t="shared" ca="1" si="18"/>
        <v>4242982</v>
      </c>
      <c r="N22" s="38">
        <f t="shared" ca="1" si="18"/>
        <v>3865993.3800000004</v>
      </c>
      <c r="O22" s="38">
        <f t="shared" ca="1" si="17"/>
        <v>91.944527341057722</v>
      </c>
      <c r="P22" s="38">
        <f t="shared" ca="1" si="13"/>
        <v>91.115007794046747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2776717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1427985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981000</v>
      </c>
      <c r="M26" s="49">
        <f t="shared" ca="1" si="22"/>
        <v>933000</v>
      </c>
      <c r="N26" s="49">
        <f t="shared" ca="1" si="22"/>
        <v>981000</v>
      </c>
      <c r="O26" s="49">
        <f t="shared" ca="1" si="17"/>
        <v>100</v>
      </c>
      <c r="P26" s="49">
        <f t="shared" ca="1" si="13"/>
        <v>105.14469453376206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2587865</v>
      </c>
      <c r="M28" s="23">
        <f t="shared" si="23"/>
        <v>0</v>
      </c>
      <c r="N28" s="23">
        <f t="shared" ca="1" si="23"/>
        <v>2079427.129999999</v>
      </c>
      <c r="O28" s="22">
        <f t="shared" ref="O28:O30" ca="1" si="24">IF(L28&gt;0,N28*100/L28,0)</f>
        <v>80.352998707428668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2587865</v>
      </c>
      <c r="M30" s="30">
        <f t="shared" si="27"/>
        <v>0</v>
      </c>
      <c r="N30" s="30">
        <f t="shared" ca="1" si="27"/>
        <v>2079427.129999999</v>
      </c>
      <c r="O30" s="29">
        <f t="shared" ca="1" si="24"/>
        <v>80.352998707428668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2587865</v>
      </c>
      <c r="M32" s="38">
        <f t="shared" si="30"/>
        <v>0</v>
      </c>
      <c r="N32" s="38">
        <f t="shared" ca="1" si="30"/>
        <v>2079427.129999999</v>
      </c>
      <c r="O32" s="38">
        <f t="shared" ca="1" si="29"/>
        <v>80.352998707428668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2587865</v>
      </c>
      <c r="M34" s="38">
        <f t="shared" si="32"/>
        <v>0</v>
      </c>
      <c r="N34" s="38">
        <f t="shared" ca="1" si="32"/>
        <v>2079427.129999999</v>
      </c>
      <c r="O34" s="38">
        <f t="shared" ca="1" si="29"/>
        <v>80.352998707428668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5185702</v>
      </c>
      <c r="M37" s="54">
        <f t="shared" ca="1" si="33"/>
        <v>5175982</v>
      </c>
      <c r="N37" s="54">
        <f t="shared" ca="1" si="33"/>
        <v>4846993.3800000008</v>
      </c>
      <c r="O37" s="55">
        <f t="shared" ca="1" si="29"/>
        <v>93.468413341144569</v>
      </c>
      <c r="P37" s="55">
        <f t="shared" ca="1" si="25"/>
        <v>93.643938097157232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899300</v>
      </c>
      <c r="M41" s="78">
        <f t="shared" ca="1" si="34"/>
        <v>851300</v>
      </c>
      <c r="N41" s="78">
        <f t="shared" ca="1" si="34"/>
        <v>823895.49</v>
      </c>
      <c r="O41" s="77">
        <f t="shared" ref="O41:O43" ca="1" si="35">IF(L41&gt;0,N41*100/L41,0)</f>
        <v>91.615199599688651</v>
      </c>
      <c r="P41" s="77">
        <f t="shared" ref="P41:P43" ca="1" si="36">IF(M41&gt;0,N41*100/M41,0)</f>
        <v>96.780863385410555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899300</v>
      </c>
      <c r="M43" s="78">
        <f t="shared" ca="1" si="38"/>
        <v>851300</v>
      </c>
      <c r="N43" s="78">
        <f t="shared" ca="1" si="38"/>
        <v>823895.49</v>
      </c>
      <c r="O43" s="77">
        <f t="shared" ca="1" si="35"/>
        <v>91.615199599688651</v>
      </c>
      <c r="P43" s="77">
        <f t="shared" ca="1" si="36"/>
        <v>96.780863385410555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IFERROR(__xludf.DUMMYFUNCTION("IMPORTRANGE(""https://docs.google.com/spreadsheets/d/1Yj_ptqi66GCucihVvJfMjLAmec39IyEx_6qawtMGysU/edit?usp=sharing"",""สบก!Q78"")"),851300)</f>
        <v>851300</v>
      </c>
      <c r="N45" s="49">
        <f ca="1">IFERROR(__xludf.DUMMYFUNCTION("IMPORTRANGE(""https://docs.google.com/spreadsheets/d/1Yj_ptqi66GCucihVvJfMjLAmec39IyEx_6qawtMGysU/edit?usp=sharing"",""สบก!R78"")"),775895.49)</f>
        <v>775895.49</v>
      </c>
      <c r="O45" s="38">
        <f ca="1">IF(L45&gt;0,N45*100/L45,0)</f>
        <v>91.142428051215788</v>
      </c>
      <c r="P45" s="38">
        <f ca="1">IF(M45&gt;0,N45*100/M45,0)</f>
        <v>91.142428051215788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IFERROR(__xludf.DUMMYFUNCTION("IMPORTRANGE(""https://docs.google.com/spreadsheets/d/1Yj_ptqi66GCucihVvJfMjLAmec39IyEx_6qawtMGysU/edit?usp=sharing"",""สบก!O78"")"),48000)</f>
        <v>48000</v>
      </c>
      <c r="M49" s="49"/>
      <c r="N49" s="49">
        <f ca="1">IFERROR(__xludf.DUMMYFUNCTION("IMPORTRANGE(""https://docs.google.com/spreadsheets/d/1Yj_ptqi66GCucihVvJfMjLAmec39IyEx_6qawtMGysU/edit?usp=sharing"",""สบก!S78"")"),48000)</f>
        <v>48000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1025017</v>
      </c>
      <c r="M53" s="121">
        <f t="shared" ca="1" si="39"/>
        <v>1025017</v>
      </c>
      <c r="N53" s="121">
        <f t="shared" ca="1" si="39"/>
        <v>936767</v>
      </c>
      <c r="O53" s="120">
        <f t="shared" ref="O53:O55" ca="1" si="40">IF(L53&gt;0,N53*100/L53,0)</f>
        <v>91.39038669602553</v>
      </c>
      <c r="P53" s="120">
        <f t="shared" ref="P53:P55" ca="1" si="41">IF(M53&gt;0,N53*100/M53,0)</f>
        <v>91.39038669602553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1025017</v>
      </c>
      <c r="M55" s="121">
        <f t="shared" ca="1" si="43"/>
        <v>1025017</v>
      </c>
      <c r="N55" s="121">
        <f t="shared" ca="1" si="43"/>
        <v>936767</v>
      </c>
      <c r="O55" s="120">
        <f t="shared" ca="1" si="40"/>
        <v>91.39038669602553</v>
      </c>
      <c r="P55" s="120">
        <f t="shared" ca="1" si="41"/>
        <v>91.39038669602553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1025017</v>
      </c>
      <c r="M57" s="49">
        <f ca="1">IFERROR(__xludf.DUMMYFUNCTION("IMPORTRANGE(""https://docs.google.com/spreadsheets/d/1Yj_ptqi66GCucihVvJfMjLAmec39IyEx_6qawtMGysU/edit?usp=sharing"",""สบก!Z78"")"),1025017)</f>
        <v>1025017</v>
      </c>
      <c r="N57" s="49">
        <f ca="1">IFERROR(__xludf.DUMMYFUNCTION("IMPORTRANGE(""https://docs.google.com/spreadsheets/d/1Yj_ptqi66GCucihVvJfMjLAmec39IyEx_6qawtMGysU/edit?usp=sharing"",""สบก!AA78"")"),936767)</f>
        <v>936767</v>
      </c>
      <c r="O57" s="38">
        <f ca="1">IF(L57&gt;0,N57*100/L57,0)</f>
        <v>91.39038669602553</v>
      </c>
      <c r="P57" s="38">
        <f ca="1">IF(M57&gt;0,N57*100/M57,0)</f>
        <v>91.39038669602553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IFERROR(__xludf.DUMMYFUNCTION("IMPORTRANGE(""https://docs.google.com/spreadsheets/d/1Yj_ptqi66GCucihVvJfMjLAmec39IyEx_6qawtMGysU/edit?usp=sharing"",""สบก!V78"")"),1025017)</f>
        <v>1025017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1882700</v>
      </c>
      <c r="M66" s="152">
        <f t="shared" ca="1" si="45"/>
        <v>1882700</v>
      </c>
      <c r="N66" s="152">
        <f t="shared" ca="1" si="45"/>
        <v>1816390</v>
      </c>
      <c r="O66" s="151">
        <f t="shared" ref="O66:O68" ca="1" si="46">IF(L66&gt;0,N66*100/L66,0)</f>
        <v>96.477930631539806</v>
      </c>
      <c r="P66" s="151">
        <f t="shared" ref="P66:P68" ca="1" si="47">IF(M66&gt;0,N66*100/M66,0)</f>
        <v>96.477930631539806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1882700</v>
      </c>
      <c r="M68" s="157">
        <f t="shared" ca="1" si="49"/>
        <v>1882700</v>
      </c>
      <c r="N68" s="157">
        <f t="shared" ca="1" si="49"/>
        <v>1816390</v>
      </c>
      <c r="O68" s="156">
        <f t="shared" ca="1" si="46"/>
        <v>96.477930631539806</v>
      </c>
      <c r="P68" s="156">
        <f t="shared" ca="1" si="47"/>
        <v>96.477930631539806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959700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IFERROR(__xludf.DUMMYFUNCTION("IMPORTRANGE(""https://docs.google.com/spreadsheets/d/1Yj_ptqi66GCucihVvJfMjLAmec39IyEx_6qawtMGysU/edit?usp=sharing"",""สบก!AJ78"")"),893390)</f>
        <v>893390</v>
      </c>
      <c r="O70" s="169">
        <f ca="1">IF(L70&gt;0,N70*100/L70,0)</f>
        <v>93.090549129936434</v>
      </c>
      <c r="P70" s="169">
        <f ca="1">IF(M70&gt;0,N70*100/M70,0)</f>
        <v>93.090549129936434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IFERROR(__xludf.DUMMYFUNCTION("IMPORTRANGE(""https://docs.google.com/spreadsheets/d/1Yj_ptqi66GCucihVvJfMjLAmec39IyEx_6qawtMGysU/edit?usp=sharing"",""สบก!AF78"")"),642500)</f>
        <v>642500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133630</v>
      </c>
      <c r="M140" s="152">
        <f t="shared" ca="1" si="64"/>
        <v>133630</v>
      </c>
      <c r="N140" s="152">
        <f t="shared" ca="1" si="64"/>
        <v>133630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133630</v>
      </c>
      <c r="M142" s="157">
        <f t="shared" ca="1" si="68"/>
        <v>133630</v>
      </c>
      <c r="N142" s="157">
        <f t="shared" ca="1" si="68"/>
        <v>133630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133630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IFERROR(__xludf.DUMMYFUNCTION("IMPORTRANGE(""https://docs.google.com/spreadsheets/d/1Yj_ptqi66GCucihVvJfMjLAmec39IyEx_6qawtMGysU/edit?usp=sharing"",""สบก!BK78"")"),133630)</f>
        <v>133630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IFERROR(__xludf.DUMMYFUNCTION("IMPORTRANGE(""https://docs.google.com/spreadsheets/d/1Yj_ptqi66GCucihVvJfMjLAmec39IyEx_6qawtMGysU/edit?usp=sharing"",""สบก!BG78"")"),133630)</f>
        <v>133630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69780</v>
      </c>
      <c r="O250" s="151">
        <f t="shared" ref="O250:O252" ca="1" si="78">IF(L250&gt;0,N250*100/L250,0)</f>
        <v>97.731092436974791</v>
      </c>
      <c r="P250" s="151">
        <f t="shared" ref="P250:P252" ca="1" si="79">IF(M250&gt;0,N250*100/M250,0)</f>
        <v>97.731092436974791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69780</v>
      </c>
      <c r="O252" s="156">
        <f t="shared" ca="1" si="78"/>
        <v>97.731092436974791</v>
      </c>
      <c r="P252" s="156">
        <f t="shared" ca="1" si="79"/>
        <v>97.731092436974791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IFERROR(__xludf.DUMMYFUNCTION("IMPORTRANGE(""https://docs.google.com/spreadsheets/d/1Yj_ptqi66GCucihVvJfMjLAmec39IyEx_6qawtMGysU/edit?usp=sharing"",""สบก!CC78"")"),69780)</f>
        <v>69780</v>
      </c>
      <c r="O254" s="169">
        <f ca="1">IF(L254&gt;0,N254*100/L254,0)</f>
        <v>97.731092436974791</v>
      </c>
      <c r="P254" s="169">
        <f ca="1">IF(M254&gt;0,N254*100/M254,0)</f>
        <v>97.731092436974791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105480</v>
      </c>
      <c r="N271" s="152">
        <f t="shared" ca="1" si="83"/>
        <v>95290.1</v>
      </c>
      <c r="O271" s="151">
        <f t="shared" ref="O271:O273" ca="1" si="84">IF(L271&gt;0,N271*100/L271,0)</f>
        <v>90.151466414380323</v>
      </c>
      <c r="P271" s="151">
        <f t="shared" ref="P271:P273" ca="1" si="85">IF(M271&gt;0,N271*100/M271,0)</f>
        <v>90.339495638983692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105480</v>
      </c>
      <c r="N273" s="157">
        <f t="shared" ca="1" si="87"/>
        <v>95290.1</v>
      </c>
      <c r="O273" s="156">
        <f t="shared" ca="1" si="84"/>
        <v>90.151466414380323</v>
      </c>
      <c r="P273" s="156">
        <f t="shared" ca="1" si="85"/>
        <v>90.339495638983692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IFERROR(__xludf.DUMMYFUNCTION("IMPORTRANGE(""https://docs.google.com/spreadsheets/d/1Yj_ptqi66GCucihVvJfMjLAmec39IyEx_6qawtMGysU/edit?usp=sharing"",""สบก!CK78"")"),105480)</f>
        <v>105480</v>
      </c>
      <c r="N275" s="169">
        <f ca="1">IFERROR(__xludf.DUMMYFUNCTION("IMPORTRANGE(""https://docs.google.com/spreadsheets/d/1Yj_ptqi66GCucihVvJfMjLAmec39IyEx_6qawtMGysU/edit?usp=sharing"",""สบก!CL78"")"),95290.1)</f>
        <v>95290.1</v>
      </c>
      <c r="O275" s="169">
        <f ca="1">IF(L275&gt;0,N275*100/L275,0)</f>
        <v>90.151466414380323</v>
      </c>
      <c r="P275" s="169">
        <f ca="1">IF(M275&gt;0,N275*100/M275,0)</f>
        <v>90.339495638983692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IFERROR(__xludf.DUMMYFUNCTION("IMPORTRANGE(""https://docs.google.com/spreadsheets/d/1SX6NBoVAgQJ6U1MVXOaj8PK2l7WJ3RER9xtqwdhxkhw/edit?usp=sharing"",""สุพรรณบุรี!J228"")"),338)</f>
        <v>338</v>
      </c>
      <c r="K328" s="318">
        <f ca="1">IF(I328&gt;0,J328*100/I328,0)</f>
        <v>104.96894409937889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1020440</v>
      </c>
      <c r="N329" s="152">
        <f t="shared" ca="1" si="98"/>
        <v>885225.79</v>
      </c>
      <c r="O329" s="151">
        <f t="shared" ref="O329:O331" ca="1" si="99">IF(L329&gt;0,N329*100/L329,0)</f>
        <v>90.150700653807775</v>
      </c>
      <c r="P329" s="151">
        <f t="shared" ref="P329:P331" ca="1" si="100">IF(M329&gt;0,N329*100/M329,0)</f>
        <v>86.749420838069852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1020440</v>
      </c>
      <c r="N331" s="157">
        <f t="shared" ca="1" si="102"/>
        <v>885225.79</v>
      </c>
      <c r="O331" s="156">
        <f t="shared" ca="1" si="99"/>
        <v>90.150700653807775</v>
      </c>
      <c r="P331" s="156">
        <f t="shared" ca="1" si="100"/>
        <v>86.749420838069852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IFERROR(__xludf.DUMMYFUNCTION("IMPORTRANGE(""https://docs.google.com/spreadsheets/d/1Yj_ptqi66GCucihVvJfMjLAmec39IyEx_6qawtMGysU/edit?usp=sharing"",""สบก!DM78"")"),875225.79)</f>
        <v>875225.79</v>
      </c>
      <c r="O333" s="169">
        <f ca="1">IF(L333&gt;0,N333*100/L333,0)</f>
        <v>90.049364158281378</v>
      </c>
      <c r="P333" s="169">
        <f ca="1">IF(M333&gt;0,N333*100/M333,0)</f>
        <v>86.618284113851388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IFERROR(__xludf.DUMMYFUNCTION("IMPORTRANGE(""https://docs.google.com/spreadsheets/d/1SX6NBoVAgQJ6U1MVXOaj8PK2l7WJ3RER9xtqwdhxkhw/edit?usp=sharing"",""สุพรรณบุรี!J234"")"),296)</f>
        <v>296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IFERROR(__xludf.DUMMYFUNCTION("IMPORTRANGE(""https://docs.google.com/spreadsheets/d/1SX6NBoVAgQJ6U1MVXOaj8PK2l7WJ3RER9xtqwdhxkhw/edit?usp=sharing"",""สุพรรณบุรี!J235"")"),1930.59)</f>
        <v>1930.59</v>
      </c>
      <c r="K340" s="343">
        <f t="shared" ca="1" si="103"/>
        <v>128.70599999999999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IFERROR(__xludf.DUMMYFUNCTION("IMPORTRANGE(""https://docs.google.com/spreadsheets/d/1SX6NBoVAgQJ6U1MVXOaj8PK2l7WJ3RER9xtqwdhxkhw/edit?usp=sharing"",""สุพรรณบุรี!J236"")"),397)</f>
        <v>397</v>
      </c>
      <c r="K341" s="343">
        <f t="shared" ca="1" si="103"/>
        <v>123.2919254658385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IFERROR(__xludf.DUMMYFUNCTION("IMPORTRANGE(""https://docs.google.com/spreadsheets/d/1SX6NBoVAgQJ6U1MVXOaj8PK2l7WJ3RER9xtqwdhxkhw/edit?usp=sharing"",""สุพรรณบุรี!J237"")"),3840.02999999999)</f>
        <v>3840.0299999999902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IFERROR(__xludf.DUMMYFUNCTION("IMPORTRANGE(""https://docs.google.com/spreadsheets/d/1SX6NBoVAgQJ6U1MVXOaj8PK2l7WJ3RER9xtqwdhxkhw/edit?usp=sharing"",""สุพรรณบุรี!J238"")"),5)</f>
        <v>5</v>
      </c>
      <c r="K343" s="343">
        <f t="shared" ca="1" si="103"/>
        <v>1.5527950310559007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IFERROR(__xludf.DUMMYFUNCTION("IMPORTRANGE(""https://docs.google.com/spreadsheets/d/1SX6NBoVAgQJ6U1MVXOaj8PK2l7WJ3RER9xtqwdhxkhw/edit?usp=sharing"",""สุพรรณบุรี!J239"")"),35.19)</f>
        <v>35.19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IFERROR(__xludf.DUMMYFUNCTION("IMPORTRANGE(""https://docs.google.com/spreadsheets/d/1SX6NBoVAgQJ6U1MVXOaj8PK2l7WJ3RER9xtqwdhxkhw/edit?usp=sharing"",""สุพรรณบุรี!J240"")"),338)</f>
        <v>338</v>
      </c>
      <c r="K345" s="343">
        <f t="shared" ca="1" si="103"/>
        <v>104.96894409937889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IFERROR(__xludf.DUMMYFUNCTION("IMPORTRANGE(""https://docs.google.com/spreadsheets/d/1SX6NBoVAgQJ6U1MVXOaj8PK2l7WJ3RER9xtqwdhxkhw/edit?usp=sharing"",""สุพรรณบุรี!J241"")"),3326.98)</f>
        <v>3326.98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IFERROR(__xludf.DUMMYFUNCTION("IMPORTRANGE(""https://docs.google.com/spreadsheets/d/1SX6NBoVAgQJ6U1MVXOaj8PK2l7WJ3RER9xtqwdhxkhw/edit?usp=sharing"",""สุพรรณบุรี!L242"")"),2587865)</f>
        <v>2587865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IFERROR(__xludf.DUMMYFUNCTION("IMPORTRANGE(""https://docs.google.com/spreadsheets/d/1SX6NBoVAgQJ6U1MVXOaj8PK2l7WJ3RER9xtqwdhxkhw/edit?usp=sharing"",""สุพรรณบุรี!M242"")"),2079427.13)</f>
        <v>2079427.13</v>
      </c>
      <c r="O347" s="358">
        <f ca="1">+IF(L347&gt;0,N347*100/L347,0)</f>
        <v>80.352998707428711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IFERROR(__xludf.DUMMYFUNCTION("IMPORTRANGE(""https://docs.google.com/spreadsheets/d/1SX6NBoVAgQJ6U1MVXOaj8PK2l7WJ3RER9xtqwdhxkhw/edit?usp=sharing"",""สุพรรณบุรี!M244"")"),249240)</f>
        <v>249240</v>
      </c>
      <c r="O349" s="373">
        <f ca="1">+IF(L349&gt;0,N349*100/L349,0)</f>
        <v>84.248242293131426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IFERROR(__xludf.DUMMYFUNCTION("IMPORTRANGE(""https://docs.google.com/spreadsheets/d/1SX6NBoVAgQJ6U1MVXOaj8PK2l7WJ3RER9xtqwdhxkhw/edit?usp=sharing"",""สุพรรณบุรี!M247"")"),249240)</f>
        <v>249240</v>
      </c>
      <c r="O352" s="165">
        <f t="shared" ca="1" si="105"/>
        <v>84.248242293131426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IFERROR(__xludf.DUMMYFUNCTION("IMPORTRANGE(""https://docs.google.com/spreadsheets/d/1SX6NBoVAgQJ6U1MVXOaj8PK2l7WJ3RER9xtqwdhxkhw/edit?usp=sharing"",""สุพรรณบุรี!M249"")"),249240)</f>
        <v>249240</v>
      </c>
      <c r="O354" s="169">
        <f t="shared" ca="1" si="105"/>
        <v>84.248242293131426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IFERROR(__xludf.DUMMYFUNCTION("IMPORTRANGE(""https://docs.google.com/spreadsheets/d/1SX6NBoVAgQJ6U1MVXOaj8PK2l7WJ3RER9xtqwdhxkhw/edit?usp=sharing"",""สุพรรณบุรี!M252"")"),110000)</f>
        <v>110000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IFERROR(__xludf.DUMMYFUNCTION("IMPORTRANGE(""https://docs.google.com/spreadsheets/d/1SX6NBoVAgQJ6U1MVXOaj8PK2l7WJ3RER9xtqwdhxkhw/edit?usp=sharing"",""สุพรรณบุรี!M253"")"),21460)</f>
        <v>21460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IFERROR(__xludf.DUMMYFUNCTION("IMPORTRANGE(""https://docs.google.com/spreadsheets/d/1SX6NBoVAgQJ6U1MVXOaj8PK2l7WJ3RER9xtqwdhxkhw/edit?usp=sharing"",""สุพรรณบุรี!M275"")"),653676.95)</f>
        <v>653676.94999999995</v>
      </c>
      <c r="O380" s="373">
        <f ca="1">+IF(L380&gt;0,N380*100/L380,0)</f>
        <v>63.555103449616915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IFERROR(__xludf.DUMMYFUNCTION("IMPORTRANGE(""https://docs.google.com/spreadsheets/d/1SX6NBoVAgQJ6U1MVXOaj8PK2l7WJ3RER9xtqwdhxkhw/edit?usp=sharing"",""สุพรรณบุรี!M278"")"),653676.95)</f>
        <v>653676.94999999995</v>
      </c>
      <c r="O383" s="165">
        <f t="shared" ca="1" si="109"/>
        <v>63.555103449616915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IFERROR(__xludf.DUMMYFUNCTION("IMPORTRANGE(""https://docs.google.com/spreadsheets/d/1SX6NBoVAgQJ6U1MVXOaj8PK2l7WJ3RER9xtqwdhxkhw/edit?usp=sharing"",""สุพรรณบุรี!M280"")"),653676.95)</f>
        <v>653676.94999999995</v>
      </c>
      <c r="O385" s="169">
        <f t="shared" ca="1" si="109"/>
        <v>63.555103449616915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IFERROR(__xludf.DUMMYFUNCTION("IMPORTRANGE(""https://docs.google.com/spreadsheets/d/1SX6NBoVAgQJ6U1MVXOaj8PK2l7WJ3RER9xtqwdhxkhw/edit?usp=sharing"",""สุพรรณบุรี!M282"")"),266885)</f>
        <v>266885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IFERROR(__xludf.DUMMYFUNCTION("IMPORTRANGE(""https://docs.google.com/spreadsheets/d/1SX6NBoVAgQJ6U1MVXOaj8PK2l7WJ3RER9xtqwdhxkhw/edit?usp=sharing"",""สุพรรณบุรี!M283"")"),139271.95)</f>
        <v>139271.95000000001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IFERROR(__xludf.DUMMYFUNCTION("IMPORTRANGE(""https://docs.google.com/spreadsheets/d/1SX6NBoVAgQJ6U1MVXOaj8PK2l7WJ3RER9xtqwdhxkhw/edit?usp=sharing"",""สุพรรณบุรี!M296"")"),179280)</f>
        <v>179280</v>
      </c>
      <c r="O401" s="373">
        <f ca="1">+IF(L401&gt;0,N401*100/L401,0)</f>
        <v>96.108073335477641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IFERROR(__xludf.DUMMYFUNCTION("IMPORTRANGE(""https://docs.google.com/spreadsheets/d/1SX6NBoVAgQJ6U1MVXOaj8PK2l7WJ3RER9xtqwdhxkhw/edit?usp=sharing"",""สุพรรณบุรี!M299"")"),179280)</f>
        <v>179280</v>
      </c>
      <c r="O404" s="169">
        <f t="shared" ca="1" si="112"/>
        <v>96.108073335477641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IFERROR(__xludf.DUMMYFUNCTION("IMPORTRANGE(""https://docs.google.com/spreadsheets/d/1SX6NBoVAgQJ6U1MVXOaj8PK2l7WJ3RER9xtqwdhxkhw/edit?usp=sharing"",""สุพรรณบุรี!M301"")"),179280)</f>
        <v>179280</v>
      </c>
      <c r="O406" s="169">
        <f t="shared" ca="1" si="112"/>
        <v>96.108073335477641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IFERROR(__xludf.DUMMYFUNCTION("IMPORTRANGE(""https://docs.google.com/spreadsheets/d/1SX6NBoVAgQJ6U1MVXOaj8PK2l7WJ3RER9xtqwdhxkhw/edit?usp=sharing"",""สุพรรณบุรี!M305"")"),23080)</f>
        <v>23080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IFERROR(__xludf.DUMMYFUNCTION("IMPORTRANGE(""https://docs.google.com/spreadsheets/d/1SX6NBoVAgQJ6U1MVXOaj8PK2l7WJ3RER9xtqwdhxkhw/edit?usp=sharing"",""สุพรรณบุรี!L350"")"),420795)</f>
        <v>420795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IFERROR(__xludf.DUMMYFUNCTION("IMPORTRANGE(""https://docs.google.com/spreadsheets/d/1SX6NBoVAgQJ6U1MVXOaj8PK2l7WJ3RER9xtqwdhxkhw/edit?usp=sharing"",""สุพรรณบุรี!M350"")"),410658.93)</f>
        <v>410658.93</v>
      </c>
      <c r="O455" s="373">
        <f t="shared" ref="O455:O459" ca="1" si="116">+IF(L455&gt;0,N455*100/L455,0)</f>
        <v>97.591209496310555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IFERROR(__xludf.DUMMYFUNCTION("IMPORTRANGE(""https://docs.google.com/spreadsheets/d/1SX6NBoVAgQJ6U1MVXOaj8PK2l7WJ3RER9xtqwdhxkhw/edit?usp=sharing"",""สุพรรณบุรี!L352"")"),420795)</f>
        <v>420795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IFERROR(__xludf.DUMMYFUNCTION("IMPORTRANGE(""https://docs.google.com/spreadsheets/d/1SX6NBoVAgQJ6U1MVXOaj8PK2l7WJ3RER9xtqwdhxkhw/edit?usp=sharing"",""สุพรรณบุรี!M352"")"),410658.93)</f>
        <v>410658.93</v>
      </c>
      <c r="O457" s="169">
        <f t="shared" ca="1" si="116"/>
        <v>97.591209496310555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IFERROR(__xludf.DUMMYFUNCTION("IMPORTRANGE(""https://docs.google.com/spreadsheets/d/1SX6NBoVAgQJ6U1MVXOaj8PK2l7WJ3RER9xtqwdhxkhw/edit?usp=sharing"",""สุพรรณบุรี!L354"")"),420795)</f>
        <v>420795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IFERROR(__xludf.DUMMYFUNCTION("IMPORTRANGE(""https://docs.google.com/spreadsheets/d/1SX6NBoVAgQJ6U1MVXOaj8PK2l7WJ3RER9xtqwdhxkhw/edit?usp=sharing"",""สุพรรณบุรี!M354"")"),410658.93)</f>
        <v>410658.93</v>
      </c>
      <c r="O459" s="169">
        <f t="shared" ca="1" si="116"/>
        <v>97.591209496310555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IFERROR(__xludf.DUMMYFUNCTION("IMPORTRANGE(""https://docs.google.com/spreadsheets/d/1SX6NBoVAgQJ6U1MVXOaj8PK2l7WJ3RER9xtqwdhxkhw/edit?usp=sharing"",""สุพรรณบุรี!M357"")"),126483.93)</f>
        <v>126483.93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IFERROR(__xludf.DUMMYFUNCTION("IMPORTRANGE(""https://docs.google.com/spreadsheets/d/1SX6NBoVAgQJ6U1MVXOaj8PK2l7WJ3RER9xtqwdhxkhw/edit?usp=sharing"",""สุพรรณบุรี!M358"")"),284175)</f>
        <v>284175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IFERROR(__xludf.DUMMYFUNCTION("IMPORTRANGE(""https://docs.google.com/spreadsheets/d/1SX6NBoVAgQJ6U1MVXOaj8PK2l7WJ3RER9xtqwdhxkhw/edit?usp=sharing"",""สุพรรณบุรี!I420"")"),52)</f>
        <v>52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IFERROR(__xludf.DUMMYFUNCTION("IMPORTRANGE(""https://docs.google.com/spreadsheets/d/1SX6NBoVAgQJ6U1MVXOaj8PK2l7WJ3RER9xtqwdhxkhw/edit?usp=sharing"",""สุพรรณบุรี!I421"")"),4)</f>
        <v>4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IFERROR(__xludf.DUMMYFUNCTION("IMPORTRANGE(""https://docs.google.com/spreadsheets/d/1SX6NBoVAgQJ6U1MVXOaj8PK2l7WJ3RER9xtqwdhxkhw/edit?usp=sharing"",""สุพรรณบุรี!J459"")"),4557)</f>
        <v>4557</v>
      </c>
      <c r="K564" s="372">
        <f ca="1">IF(I564&gt;0,J564*100/I564,0)</f>
        <v>506.33333333333331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IFERROR(__xludf.DUMMYFUNCTION("IMPORTRANGE(""https://docs.google.com/spreadsheets/d/1SX6NBoVAgQJ6U1MVXOaj8PK2l7WJ3RER9xtqwdhxkhw/edit?usp=sharing"",""สุพรรณบุรี!M459"")"),127015.52)</f>
        <v>127015.52</v>
      </c>
      <c r="O564" s="373">
        <f t="shared" ref="O564:O568" ca="1" si="122">+IF(L564&gt;0,N564*100/L564,0)</f>
        <v>99.168894440974384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IFERROR(__xludf.DUMMYFUNCTION("IMPORTRANGE(""https://docs.google.com/spreadsheets/d/1SX6NBoVAgQJ6U1MVXOaj8PK2l7WJ3RER9xtqwdhxkhw/edit?usp=sharing"",""สุพรรณบุรี!M461"")"),127015.52)</f>
        <v>127015.52</v>
      </c>
      <c r="O566" s="169">
        <f t="shared" ca="1" si="122"/>
        <v>99.168894440974384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IFERROR(__xludf.DUMMYFUNCTION("IMPORTRANGE(""https://docs.google.com/spreadsheets/d/1SX6NBoVAgQJ6U1MVXOaj8PK2l7WJ3RER9xtqwdhxkhw/edit?usp=sharing"",""สุพรรณบุรี!M463"")"),127015.52)</f>
        <v>127015.52</v>
      </c>
      <c r="O568" s="169">
        <f t="shared" ca="1" si="122"/>
        <v>99.168894440974384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IFERROR(__xludf.DUMMYFUNCTION("IMPORTRANGE(""https://docs.google.com/spreadsheets/d/1SX6NBoVAgQJ6U1MVXOaj8PK2l7WJ3RER9xtqwdhxkhw/edit?usp=sharing"",""สุพรรณบุรี!M467"")"),29080)</f>
        <v>29080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IFERROR(__xludf.DUMMYFUNCTION("IMPORTRANGE(""https://docs.google.com/spreadsheets/d/1SX6NBoVAgQJ6U1MVXOaj8PK2l7WJ3RER9xtqwdhxkhw/edit?usp=sharing"",""สุพรรณบุรี!J468"")"),4557)</f>
        <v>4557</v>
      </c>
      <c r="K573" s="202">
        <f ca="1">IF(I573&gt;0,J573*100/I573,0)</f>
        <v>506.33333333333331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IFERROR(__xludf.DUMMYFUNCTION("IMPORTRANGE(""https://docs.google.com/spreadsheets/d/1SX6NBoVAgQJ6U1MVXOaj8PK2l7WJ3RER9xtqwdhxkhw/edit?usp=sharing"",""สุพรรณบุรี!J472"")"),4059)</f>
        <v>4059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IFERROR(__xludf.DUMMYFUNCTION("IMPORTRANGE(""https://docs.google.com/spreadsheets/d/1SX6NBoVAgQJ6U1MVXOaj8PK2l7WJ3RER9xtqwdhxkhw/edit?usp=sharing"",""สุพรรณบุรี!J475"")"),104)</f>
        <v>104</v>
      </c>
      <c r="K580" s="372">
        <f ca="1">IF(I580&gt;0,J580*100/I580,0)</f>
        <v>130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IFERROR(__xludf.DUMMYFUNCTION("IMPORTRANGE(""https://docs.google.com/spreadsheets/d/1SX6NBoVAgQJ6U1MVXOaj8PK2l7WJ3RER9xtqwdhxkhw/edit?usp=sharing"",""สุพรรณบุรี!M475"")"),244140.729999999)</f>
        <v>244140.72999999899</v>
      </c>
      <c r="O580" s="373">
        <f t="shared" ref="O580:O584" ca="1" si="124">+IF(L580&gt;0,N580*100/L580,0)</f>
        <v>79.168794993189891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IFERROR(__xludf.DUMMYFUNCTION("IMPORTRANGE(""https://docs.google.com/spreadsheets/d/1SX6NBoVAgQJ6U1MVXOaj8PK2l7WJ3RER9xtqwdhxkhw/edit?usp=sharing"",""สุพรรณบุรี!M477"")"),244140.729999999)</f>
        <v>244140.72999999899</v>
      </c>
      <c r="O582" s="169">
        <f t="shared" ca="1" si="124"/>
        <v>79.168794993189891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IFERROR(__xludf.DUMMYFUNCTION("IMPORTRANGE(""https://docs.google.com/spreadsheets/d/1SX6NBoVAgQJ6U1MVXOaj8PK2l7WJ3RER9xtqwdhxkhw/edit?usp=sharing"",""สุพรรณบุรี!M479"")"),244140.729999999)</f>
        <v>244140.72999999899</v>
      </c>
      <c r="O584" s="169">
        <f t="shared" ca="1" si="124"/>
        <v>79.168794993189891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IFERROR(__xludf.DUMMYFUNCTION("IMPORTRANGE(""https://docs.google.com/spreadsheets/d/1SX6NBoVAgQJ6U1MVXOaj8PK2l7WJ3RER9xtqwdhxkhw/edit?usp=sharing"",""สุพรรณบุรี!M482"")"),90010.73)</f>
        <v>90010.73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IFERROR(__xludf.DUMMYFUNCTION("IMPORTRANGE(""https://docs.google.com/spreadsheets/d/1SX6NBoVAgQJ6U1MVXOaj8PK2l7WJ3RER9xtqwdhxkhw/edit?usp=sharing"",""สุพรรณบุรี!M483"")"),154130)</f>
        <v>154130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IFERROR(__xludf.DUMMYFUNCTION("IMPORTRANGE(""https://docs.google.com/spreadsheets/d/1SX6NBoVAgQJ6U1MVXOaj8PK2l7WJ3RER9xtqwdhxkhw/edit?usp=sharing"",""สุพรรณบุรี!J484"")"),217)</f>
        <v>217</v>
      </c>
      <c r="K589" s="163">
        <f t="shared" ref="K589:K596" ca="1" si="125">IF(I589&gt;0,J589*100/I589,0)</f>
        <v>271.25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IFERROR(__xludf.DUMMYFUNCTION("IMPORTRANGE(""https://docs.google.com/spreadsheets/d/1SX6NBoVAgQJ6U1MVXOaj8PK2l7WJ3RER9xtqwdhxkhw/edit?usp=sharing"",""สุพรรณบุรี!J485"")"),138.33)</f>
        <v>138.33000000000001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IFERROR(__xludf.DUMMYFUNCTION("IMPORTRANGE(""https://docs.google.com/spreadsheets/d/1SX6NBoVAgQJ6U1MVXOaj8PK2l7WJ3RER9xtqwdhxkhw/edit?usp=sharing"",""สุพรรณบุรี!J486"")"),177)</f>
        <v>177</v>
      </c>
      <c r="K591" s="163">
        <f t="shared" ca="1" si="125"/>
        <v>221.25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IFERROR(__xludf.DUMMYFUNCTION("IMPORTRANGE(""https://docs.google.com/spreadsheets/d/1SX6NBoVAgQJ6U1MVXOaj8PK2l7WJ3RER9xtqwdhxkhw/edit?usp=sharing"",""สุพรรณบุรี!J487"")"),116.02)</f>
        <v>116.02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IFERROR(__xludf.DUMMYFUNCTION("IMPORTRANGE(""https://docs.google.com/spreadsheets/d/1SX6NBoVAgQJ6U1MVXOaj8PK2l7WJ3RER9xtqwdhxkhw/edit?usp=sharing"",""สุพรรณบุรี!J488"")"),92)</f>
        <v>92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IFERROR(__xludf.DUMMYFUNCTION("IMPORTRANGE(""https://docs.google.com/spreadsheets/d/1SX6NBoVAgQJ6U1MVXOaj8PK2l7WJ3RER9xtqwdhxkhw/edit?usp=sharing"",""สุพรรณบุรี!J489"")"),74.34)</f>
        <v>74.34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IFERROR(__xludf.DUMMYFUNCTION("IMPORTRANGE(""https://docs.google.com/spreadsheets/d/1SX6NBoVAgQJ6U1MVXOaj8PK2l7WJ3RER9xtqwdhxkhw/edit?usp=sharing"",""สุพรรณบุรี!J490"")"),104)</f>
        <v>104</v>
      </c>
      <c r="K595" s="163">
        <f t="shared" ca="1" si="125"/>
        <v>130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IFERROR(__xludf.DUMMYFUNCTION("IMPORTRANGE(""https://docs.google.com/spreadsheets/d/1SX6NBoVAgQJ6U1MVXOaj8PK2l7WJ3RER9xtqwdhxkhw/edit?usp=sharing"",""สุพรรณบุรี!J491"")"),82.69)</f>
        <v>82.69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IFERROR(__xludf.DUMMYFUNCTION("IMPORTRANGE(""https://docs.google.com/spreadsheets/d/1SX6NBoVAgQJ6U1MVXOaj8PK2l7WJ3RER9xtqwdhxkhw/edit?usp=sharing"",""สุพรรณบุรี!J492"")"),105)</f>
        <v>105</v>
      </c>
      <c r="K597" s="411">
        <f ca="1">IF(I597&gt;0,J597*100/I597,0)</f>
        <v>105</v>
      </c>
      <c r="L597" s="412">
        <f ca="1">IFERROR(__xludf.DUMMYFUNCTION("IMPORTRANGE(""https://docs.google.com/spreadsheets/d/1SX6NBoVAgQJ6U1MVXOaj8PK2l7WJ3RER9xtqwdhxkhw/edit?usp=sharing"",""สุพรรณบุรี!L492"")"),18870)</f>
        <v>18870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IFERROR(__xludf.DUMMYFUNCTION("IMPORTRANGE(""https://docs.google.com/spreadsheets/d/1SX6NBoVAgQJ6U1MVXOaj8PK2l7WJ3RER9xtqwdhxkhw/edit?usp=sharing"",""สุพรรณบุรี!M492"")"),14575)</f>
        <v>14575</v>
      </c>
      <c r="O597" s="412">
        <f t="shared" ref="O597:O601" ca="1" si="126">+IF(L597&gt;0,N597*100/L597,0)</f>
        <v>77.239003709591941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IFERROR(__xludf.DUMMYFUNCTION("IMPORTRANGE(""https://docs.google.com/spreadsheets/d/1SX6NBoVAgQJ6U1MVXOaj8PK2l7WJ3RER9xtqwdhxkhw/edit?usp=sharing"",""สุพรรณบุรี!L494"")"),18870)</f>
        <v>18870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IFERROR(__xludf.DUMMYFUNCTION("IMPORTRANGE(""https://docs.google.com/spreadsheets/d/1SX6NBoVAgQJ6U1MVXOaj8PK2l7WJ3RER9xtqwdhxkhw/edit?usp=sharing"",""สุพรรณบุรี!M494"")"),14575)</f>
        <v>14575</v>
      </c>
      <c r="O599" s="169">
        <f t="shared" ca="1" si="126"/>
        <v>77.239003709591941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IFERROR(__xludf.DUMMYFUNCTION("IMPORTRANGE(""https://docs.google.com/spreadsheets/d/1SX6NBoVAgQJ6U1MVXOaj8PK2l7WJ3RER9xtqwdhxkhw/edit?usp=sharing"",""สุพรรณบุรี!L496"")"),18870)</f>
        <v>18870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IFERROR(__xludf.DUMMYFUNCTION("IMPORTRANGE(""https://docs.google.com/spreadsheets/d/1SX6NBoVAgQJ6U1MVXOaj8PK2l7WJ3RER9xtqwdhxkhw/edit?usp=sharing"",""สุพรรณบุรี!M496"")"),14575)</f>
        <v>14575</v>
      </c>
      <c r="O601" s="169">
        <f t="shared" ca="1" si="126"/>
        <v>77.239003709591941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IFERROR(__xludf.DUMMYFUNCTION("IMPORTRANGE(""https://docs.google.com/spreadsheets/d/1SX6NBoVAgQJ6U1MVXOaj8PK2l7WJ3RER9xtqwdhxkhw/edit?usp=sharing"",""สุพรรณบุรี!M500"")"),14575)</f>
        <v>14575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IFERROR(__xludf.DUMMYFUNCTION("IMPORTRANGE(""https://docs.google.com/spreadsheets/d/1SX6NBoVAgQJ6U1MVXOaj8PK2l7WJ3RER9xtqwdhxkhw/edit?usp=sharing"",""สุพรรณบุรี!J506"")"),105)</f>
        <v>105</v>
      </c>
      <c r="K611" s="163">
        <f t="shared" ref="K611:K619" ca="1" si="127">IF(I$611&gt;0,J611*100/I$611,0)</f>
        <v>105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IFERROR(__xludf.DUMMYFUNCTION("IMPORTRANGE(""https://docs.google.com/spreadsheets/d/1SX6NBoVAgQJ6U1MVXOaj8PK2l7WJ3RER9xtqwdhxkhw/edit?usp=sharing"",""สุพรรณบุรี!J512"")"),105)</f>
        <v>105</v>
      </c>
      <c r="K617" s="163">
        <f t="shared" ca="1" si="127"/>
        <v>105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IFERROR(__xludf.DUMMYFUNCTION("IMPORTRANGE(""https://docs.google.com/spreadsheets/d/1SX6NBoVAgQJ6U1MVXOaj8PK2l7WJ3RER9xtqwdhxkhw/edit?usp=sharing"",""สุพรรณบุรี!J514"")"),105)</f>
        <v>105</v>
      </c>
      <c r="K619" s="163">
        <f t="shared" ca="1" si="127"/>
        <v>105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IFERROR(__xludf.DUMMYFUNCTION("IMPORTRANGE(""https://docs.google.com/spreadsheets/d/1SX6NBoVAgQJ6U1MVXOaj8PK2l7WJ3RER9xtqwdhxkhw/edit?usp=sharing"",""สุพรรณบุรี!J523"")"),19345061.59)</f>
        <v>19345061.59</v>
      </c>
      <c r="K628" s="343">
        <f t="shared" ref="K628:K635" ca="1" si="129">IF(I628&gt;0,J628*100/I628,0)</f>
        <v>88.789808534344488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IFERROR(__xludf.DUMMYFUNCTION("IMPORTRANGE(""https://docs.google.com/spreadsheets/d/1SX6NBoVAgQJ6U1MVXOaj8PK2l7WJ3RER9xtqwdhxkhw/edit?usp=sharing"",""สุพรรณบุรี!J524"")"),462)</f>
        <v>462</v>
      </c>
      <c r="K629" s="343">
        <f t="shared" ca="1" si="129"/>
        <v>89.883268482490266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IFERROR(__xludf.DUMMYFUNCTION("IMPORTRANGE(""https://docs.google.com/spreadsheets/d/1SX6NBoVAgQJ6U1MVXOaj8PK2l7WJ3RER9xtqwdhxkhw/edit?usp=sharing"",""สุพรรณบุรี!J525"")"),795070.78)</f>
        <v>795070.78</v>
      </c>
      <c r="K630" s="343">
        <f t="shared" ca="1" si="129"/>
        <v>20.54211000656904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IFERROR(__xludf.DUMMYFUNCTION("IMPORTRANGE(""https://docs.google.com/spreadsheets/d/1SX6NBoVAgQJ6U1MVXOaj8PK2l7WJ3RER9xtqwdhxkhw/edit?usp=sharing"",""สุพรรณบุรี!J526"")"),90)</f>
        <v>90</v>
      </c>
      <c r="K631" s="343">
        <f t="shared" ca="1" si="129"/>
        <v>113.92405063291139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IFERROR(__xludf.DUMMYFUNCTION("IMPORTRANGE(""https://docs.google.com/spreadsheets/d/1SX6NBoVAgQJ6U1MVXOaj8PK2l7WJ3RER9xtqwdhxkhw/edit?usp=sharing"",""สุพรรณบุรี!J527"")"),1013987.92)</f>
        <v>1013987.92</v>
      </c>
      <c r="K632" s="343">
        <f t="shared" ca="1" si="129"/>
        <v>43.499414647057158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IFERROR(__xludf.DUMMYFUNCTION("IMPORTRANGE(""https://docs.google.com/spreadsheets/d/1SX6NBoVAgQJ6U1MVXOaj8PK2l7WJ3RER9xtqwdhxkhw/edit?usp=sharing"",""สุพรรณบุรี!J528"")"),277)</f>
        <v>277</v>
      </c>
      <c r="K633" s="343">
        <f t="shared" ca="1" si="129"/>
        <v>52.462121212121211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IFERROR(__xludf.DUMMYFUNCTION("IMPORTRANGE(""https://docs.google.com/spreadsheets/d/1SX6NBoVAgQJ6U1MVXOaj8PK2l7WJ3RER9xtqwdhxkhw/edit?usp=sharing"",""สุพรรณบุรี!I529"")"),23240000)</f>
        <v>23240000</v>
      </c>
      <c r="J634" s="342">
        <f ca="1">IFERROR(__xludf.DUMMYFUNCTION("IMPORTRANGE(""https://docs.google.com/spreadsheets/d/1SX6NBoVAgQJ6U1MVXOaj8PK2l7WJ3RER9xtqwdhxkhw/edit?usp=sharing"",""สุพรรณบุรี!J529"")"),19770000)</f>
        <v>19770000</v>
      </c>
      <c r="K634" s="343">
        <f t="shared" ca="1" si="129"/>
        <v>85.068846815834775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IFERROR(__xludf.DUMMYFUNCTION("IMPORTRANGE(""https://docs.google.com/spreadsheets/d/1SX6NBoVAgQJ6U1MVXOaj8PK2l7WJ3RER9xtqwdhxkhw/edit?usp=sharing"",""สุพรรณบุรี!I530"")"),568)</f>
        <v>568</v>
      </c>
      <c r="J635" s="505">
        <f ca="1">IFERROR(__xludf.DUMMYFUNCTION("IMPORTRANGE(""https://docs.google.com/spreadsheets/d/1SX6NBoVAgQJ6U1MVXOaj8PK2l7WJ3RER9xtqwdhxkhw/edit?usp=sharing"",""สุพรรณบุรี!J530"")"),463)</f>
        <v>463</v>
      </c>
      <c r="K635" s="487">
        <f t="shared" ca="1" si="129"/>
        <v>81.514084507042256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IFERROR(__xludf.DUMMYFUNCTION("IMPORTRANGE(""https://docs.google.com/spreadsheets/d/1SX6NBoVAgQJ6U1MVXOaj8PK2l7WJ3RER9xtqwdhxkhw/edit#gid=346597447"",""สุพรรณบุรี!J560"")"),7)</f>
        <v>7</v>
      </c>
      <c r="K665" s="538">
        <f ca="1">IF(I665&gt;0,J665*100/I665,0)</f>
        <v>43.75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IFERROR(__xludf.DUMMYFUNCTION("IMPORTRANGE(""https://docs.google.com/spreadsheets/d/1SX6NBoVAgQJ6U1MVXOaj8PK2l7WJ3RER9xtqwdhxkhw/edit#gid=346597447"",""สุพรรณบุรี!J561"")"),7)</f>
        <v>7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IFERROR(__xludf.DUMMYFUNCTION("IMPORTRANGE(""https://docs.google.com/spreadsheets/d/1SX6NBoVAgQJ6U1MVXOaj8PK2l7WJ3RER9xtqwdhxkhw/edit#gid=346597447"",""สุพรรณบุรี!J562"")"),81.31)</f>
        <v>81.31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IFERROR(__xludf.DUMMYFUNCTION("IMPORTRANGE(""https://docs.google.com/spreadsheets/d/1SX6NBoVAgQJ6U1MVXOaj8PK2l7WJ3RER9xtqwdhxkhw/edit#gid=346597447"",""สุพรรณบุรี!J563"")"),2)</f>
        <v>2</v>
      </c>
      <c r="K668" s="538">
        <f ca="1">IF(I668&gt;0,J668*100/I668,0)</f>
        <v>7.1428571428571432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IFERROR(__xludf.DUMMYFUNCTION("IMPORTRANGE(""https://docs.google.com/spreadsheets/d/1SX6NBoVAgQJ6U1MVXOaj8PK2l7WJ3RER9xtqwdhxkhw/edit#gid=346597447"",""สุพรรณบุรี!J564"")"),2)</f>
        <v>2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300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2035314</v>
      </c>
      <c r="M8" s="23">
        <f t="shared" ca="1" si="0"/>
        <v>1744774</v>
      </c>
      <c r="N8" s="23">
        <f t="shared" ca="1" si="0"/>
        <v>1866752.22</v>
      </c>
      <c r="O8" s="22">
        <f t="shared" ref="O8:O16" ca="1" si="1">IF(L8&gt;0,N8*100/L8,0)</f>
        <v>91.718143736052525</v>
      </c>
      <c r="P8" s="22">
        <f t="shared" ref="P8:P16" ca="1" si="2">IF(M8&gt;0,N8*100/M8,0)</f>
        <v>106.99106130650732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2035314</v>
      </c>
      <c r="M10" s="30">
        <f t="shared" ca="1" si="4"/>
        <v>1744774</v>
      </c>
      <c r="N10" s="30">
        <f t="shared" ca="1" si="4"/>
        <v>1866752.22</v>
      </c>
      <c r="O10" s="29">
        <f t="shared" ca="1" si="1"/>
        <v>91.718143736052525</v>
      </c>
      <c r="P10" s="29">
        <f t="shared" ca="1" si="2"/>
        <v>106.99106130650732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1888314</v>
      </c>
      <c r="M12" s="38">
        <f t="shared" ca="1" si="6"/>
        <v>1597774</v>
      </c>
      <c r="N12" s="38">
        <f t="shared" ca="1" si="6"/>
        <v>1727752.22</v>
      </c>
      <c r="O12" s="38">
        <f t="shared" ca="1" si="1"/>
        <v>91.497082582663694</v>
      </c>
      <c r="P12" s="38">
        <f t="shared" ca="1" si="2"/>
        <v>108.1349565082421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1486264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402050</v>
      </c>
      <c r="M14" s="38">
        <f t="shared" si="8"/>
        <v>0</v>
      </c>
      <c r="N14" s="38">
        <f t="shared" ca="1" si="8"/>
        <v>193891.5</v>
      </c>
      <c r="O14" s="38">
        <f t="shared" ca="1" si="1"/>
        <v>48.225718194254448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1709774</v>
      </c>
      <c r="M18" s="23">
        <f t="shared" ca="1" si="11"/>
        <v>1744774</v>
      </c>
      <c r="N18" s="23">
        <f t="shared" ca="1" si="11"/>
        <v>1672860.72</v>
      </c>
      <c r="O18" s="22">
        <f t="shared" ref="O18:O20" ca="1" si="12">IF(L18&gt;0,N18*100/L18,0)</f>
        <v>97.841043319175512</v>
      </c>
      <c r="P18" s="22">
        <f t="shared" ref="P18:P26" ca="1" si="13">IF(M18&gt;0,N18*100/M18,0)</f>
        <v>95.878361323586901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1709774</v>
      </c>
      <c r="M20" s="30">
        <f t="shared" ca="1" si="15"/>
        <v>1744774</v>
      </c>
      <c r="N20" s="30">
        <f t="shared" ca="1" si="15"/>
        <v>1672860.72</v>
      </c>
      <c r="O20" s="29">
        <f t="shared" ca="1" si="12"/>
        <v>97.841043319175512</v>
      </c>
      <c r="P20" s="29">
        <f t="shared" ca="1" si="13"/>
        <v>95.878361323586901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1562774</v>
      </c>
      <c r="M22" s="41">
        <f t="shared" ca="1" si="18"/>
        <v>1597774</v>
      </c>
      <c r="N22" s="38">
        <f t="shared" ca="1" si="18"/>
        <v>1533860.72</v>
      </c>
      <c r="O22" s="38">
        <f t="shared" ca="1" si="17"/>
        <v>98.149874518004523</v>
      </c>
      <c r="P22" s="38">
        <f t="shared" ca="1" si="13"/>
        <v>95.999854797987695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1486264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325540</v>
      </c>
      <c r="M28" s="23">
        <f t="shared" si="23"/>
        <v>0</v>
      </c>
      <c r="N28" s="23">
        <f t="shared" ca="1" si="23"/>
        <v>193891.5</v>
      </c>
      <c r="O28" s="22">
        <f t="shared" ref="O28:O30" ca="1" si="24">IF(L28&gt;0,N28*100/L28,0)</f>
        <v>59.559961909442769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325540</v>
      </c>
      <c r="M30" s="30">
        <f t="shared" si="27"/>
        <v>0</v>
      </c>
      <c r="N30" s="30">
        <f t="shared" ca="1" si="27"/>
        <v>193891.5</v>
      </c>
      <c r="O30" s="29">
        <f t="shared" ca="1" si="24"/>
        <v>59.559961909442769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325540</v>
      </c>
      <c r="M32" s="38">
        <f t="shared" si="30"/>
        <v>0</v>
      </c>
      <c r="N32" s="38">
        <f t="shared" ca="1" si="30"/>
        <v>193891.5</v>
      </c>
      <c r="O32" s="38">
        <f t="shared" ca="1" si="29"/>
        <v>59.559961909442769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325540</v>
      </c>
      <c r="M34" s="38">
        <f t="shared" si="32"/>
        <v>0</v>
      </c>
      <c r="N34" s="38">
        <f t="shared" ca="1" si="32"/>
        <v>193891.5</v>
      </c>
      <c r="O34" s="38">
        <f t="shared" ca="1" si="29"/>
        <v>59.559961909442769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1709774</v>
      </c>
      <c r="M37" s="54">
        <f t="shared" ca="1" si="33"/>
        <v>1744774</v>
      </c>
      <c r="N37" s="54">
        <f t="shared" ca="1" si="33"/>
        <v>1672860.72</v>
      </c>
      <c r="O37" s="55">
        <f t="shared" ca="1" si="29"/>
        <v>97.841043319175512</v>
      </c>
      <c r="P37" s="55">
        <f t="shared" ca="1" si="25"/>
        <v>95.878361323586901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822829.22</v>
      </c>
      <c r="O41" s="77">
        <f t="shared" ref="O41:O43" ca="1" si="35">IF(L41&gt;0,N41*100/L41,0)</f>
        <v>98.412775983734008</v>
      </c>
      <c r="P41" s="77">
        <f t="shared" ref="P41:P43" ca="1" si="36">IF(M41&gt;0,N41*100/M41,0)</f>
        <v>98.412775983734008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822829.22</v>
      </c>
      <c r="O43" s="77">
        <f t="shared" ca="1" si="35"/>
        <v>98.412775983734008</v>
      </c>
      <c r="P43" s="77">
        <f t="shared" ca="1" si="36"/>
        <v>98.412775983734008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IFERROR(__xludf.DUMMYFUNCTION("IMPORTRANGE(""https://docs.google.com/spreadsheets/d/1Yj_ptqi66GCucihVvJfMjLAmec39IyEx_6qawtMGysU/edit?usp=sharing"",""สบก!R79"")"),822829.22)</f>
        <v>822829.22</v>
      </c>
      <c r="O45" s="38">
        <f ca="1">IF(L45&gt;0,N45*100/L45,0)</f>
        <v>98.412775983734008</v>
      </c>
      <c r="P45" s="38">
        <f ca="1">IF(M45&gt;0,N45*100/M45,0)</f>
        <v>98.412775983734008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156364</v>
      </c>
      <c r="M53" s="121">
        <f t="shared" ca="1" si="39"/>
        <v>156364</v>
      </c>
      <c r="N53" s="121">
        <f t="shared" ca="1" si="39"/>
        <v>143364</v>
      </c>
      <c r="O53" s="120">
        <f t="shared" ref="O53:O55" ca="1" si="40">IF(L53&gt;0,N53*100/L53,0)</f>
        <v>91.686065846358503</v>
      </c>
      <c r="P53" s="120">
        <f t="shared" ref="P53:P55" ca="1" si="41">IF(M53&gt;0,N53*100/M53,0)</f>
        <v>91.686065846358503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156364</v>
      </c>
      <c r="M55" s="121">
        <f t="shared" ca="1" si="43"/>
        <v>156364</v>
      </c>
      <c r="N55" s="121">
        <f t="shared" ca="1" si="43"/>
        <v>143364</v>
      </c>
      <c r="O55" s="120">
        <f t="shared" ca="1" si="40"/>
        <v>91.686065846358503</v>
      </c>
      <c r="P55" s="120">
        <f t="shared" ca="1" si="41"/>
        <v>91.686065846358503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156364</v>
      </c>
      <c r="M57" s="49">
        <f ca="1">IFERROR(__xludf.DUMMYFUNCTION("IMPORTRANGE(""https://docs.google.com/spreadsheets/d/1Yj_ptqi66GCucihVvJfMjLAmec39IyEx_6qawtMGysU/edit?usp=sharing"",""สบก!Z79"")"),156364)</f>
        <v>156364</v>
      </c>
      <c r="N57" s="49">
        <f ca="1">IFERROR(__xludf.DUMMYFUNCTION("IMPORTRANGE(""https://docs.google.com/spreadsheets/d/1Yj_ptqi66GCucihVvJfMjLAmec39IyEx_6qawtMGysU/edit?usp=sharing"",""สบก!AA79"")"),143364)</f>
        <v>143364</v>
      </c>
      <c r="O57" s="38">
        <f ca="1">IF(L57&gt;0,N57*100/L57,0)</f>
        <v>91.686065846358503</v>
      </c>
      <c r="P57" s="38">
        <f ca="1">IF(M57&gt;0,N57*100/M57,0)</f>
        <v>91.686065846358503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IFERROR(__xludf.DUMMYFUNCTION("IMPORTRANGE(""https://docs.google.com/spreadsheets/d/1Yj_ptqi66GCucihVvJfMjLAmec39IyEx_6qawtMGysU/edit?usp=sharing"",""สบก!V79"")"),156364)</f>
        <v>156364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28400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28400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IFERROR(__xludf.DUMMYFUNCTION("IMPORTRANGE(""https://docs.google.com/spreadsheets/d/1Yj_ptqi66GCucihVvJfMjLAmec39IyEx_6qawtMGysU/edit?usp=sharing"",""สบก!BK79"")"),28400)</f>
        <v>28400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688910</v>
      </c>
      <c r="M329" s="152">
        <f t="shared" ca="1" si="98"/>
        <v>723910</v>
      </c>
      <c r="N329" s="152">
        <f t="shared" ca="1" si="98"/>
        <v>678267.5</v>
      </c>
      <c r="O329" s="151">
        <f t="shared" ref="O329:O331" ca="1" si="99">IF(L329&gt;0,N329*100/L329,0)</f>
        <v>98.455168309358257</v>
      </c>
      <c r="P329" s="151">
        <f t="shared" ref="P329:P331" ca="1" si="100">IF(M329&gt;0,N329*100/M329,0)</f>
        <v>93.695003522537334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688910</v>
      </c>
      <c r="M331" s="157">
        <f t="shared" ca="1" si="102"/>
        <v>723910</v>
      </c>
      <c r="N331" s="157">
        <f t="shared" ca="1" si="102"/>
        <v>678267.5</v>
      </c>
      <c r="O331" s="156">
        <f t="shared" ca="1" si="99"/>
        <v>98.455168309358257</v>
      </c>
      <c r="P331" s="156">
        <f t="shared" ca="1" si="100"/>
        <v>93.695003522537334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IFERROR(__xludf.DUMMYFUNCTION("IMPORTRANGE(""https://docs.google.com/spreadsheets/d/1Yj_ptqi66GCucihVvJfMjLAmec39IyEx_6qawtMGysU/edit?usp=sharing"",""สบก!DM79"")"),539267.5)</f>
        <v>539267.5</v>
      </c>
      <c r="O333" s="169">
        <f ca="1">IF(L333&gt;0,N333*100/L333,0)</f>
        <v>99.512372903249613</v>
      </c>
      <c r="P333" s="169">
        <f ca="1">IF(M333&gt;0,N333*100/M333,0)</f>
        <v>93.475152103447684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94.557823129251702</v>
      </c>
      <c r="P337" s="16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IFERROR(__xludf.DUMMYFUNCTION("IMPORTRANGE(""https://docs.google.com/spreadsheets/d/1SX6NBoVAgQJ6U1MVXOaj8PK2l7WJ3RER9xtqwdhxkhw/edit?usp=sharing"",""อ่างทอง!L242"")"),325540)</f>
        <v>325540</v>
      </c>
      <c r="M347" s="358"/>
      <c r="N347" s="358">
        <f ca="1">IFERROR(__xludf.DUMMYFUNCTION("IMPORTRANGE(""https://docs.google.com/spreadsheets/d/1SX6NBoVAgQJ6U1MVXOaj8PK2l7WJ3RER9xtqwdhxkhw/edit?usp=sharing"",""อ่างทอง!M242"")"),193891.5)</f>
        <v>193891.5</v>
      </c>
      <c r="O347" s="358">
        <f ca="1">+IF(L347&gt;0,N347*100/L347,0)</f>
        <v>59.559961909442769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IFERROR(__xludf.DUMMYFUNCTION("IMPORTRANGE(""https://docs.google.com/spreadsheets/d/1SX6NBoVAgQJ6U1MVXOaj8PK2l7WJ3RER9xtqwdhxkhw/edit?usp=sharing"",""อ่างทอง!J296"")"),30)</f>
        <v>30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IFERROR(__xludf.DUMMYFUNCTION("IMPORTRANGE(""https://docs.google.com/spreadsheets/d/1SX6NBoVAgQJ6U1MVXOaj8PK2l7WJ3RER9xtqwdhxkhw/edit?usp=sharing"",""อ่างทอง!M296"")"),31440)</f>
        <v>31440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IFERROR(__xludf.DUMMYFUNCTION("IMPORTRANGE(""https://docs.google.com/spreadsheets/d/1SX6NBoVAgQJ6U1MVXOaj8PK2l7WJ3RER9xtqwdhxkhw/edit?usp=sharing"",""อ่างทอง!J297"")"),10)</f>
        <v>10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IFERROR(__xludf.DUMMYFUNCTION("IMPORTRANGE(""https://docs.google.com/spreadsheets/d/1SX6NBoVAgQJ6U1MVXOaj8PK2l7WJ3RER9xtqwdhxkhw/edit?usp=sharing"",""อ่างทอง!M299"")"),31440)</f>
        <v>31440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IFERROR(__xludf.DUMMYFUNCTION("IMPORTRANGE(""https://docs.google.com/spreadsheets/d/1SX6NBoVAgQJ6U1MVXOaj8PK2l7WJ3RER9xtqwdhxkhw/edit?usp=sharing"",""อ่างทอง!M301"")"),31440)</f>
        <v>31440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IFERROR(__xludf.DUMMYFUNCTION("IMPORTRANGE(""https://docs.google.com/spreadsheets/d/1SX6NBoVAgQJ6U1MVXOaj8PK2l7WJ3RER9xtqwdhxkhw/edit?usp=sharing"",""อ่างทอง!M302"")"),17000)</f>
        <v>17000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IFERROR(__xludf.DUMMYFUNCTION("IMPORTRANGE(""https://docs.google.com/spreadsheets/d/1SX6NBoVAgQJ6U1MVXOaj8PK2l7WJ3RER9xtqwdhxkhw/edit?usp=sharing"",""อ่างทอง!M305"")"),14440)</f>
        <v>14440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IFERROR(__xludf.DUMMYFUNCTION("IMPORTRANGE(""https://docs.google.com/spreadsheets/d/1SX6NBoVAgQJ6U1MVXOaj8PK2l7WJ3RER9xtqwdhxkhw/edit?usp=sharing"",""อ่างทอง!J311"")"),10)</f>
        <v>10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IFERROR(__xludf.DUMMYFUNCTION("IMPORTRANGE(""https://docs.google.com/spreadsheets/d/1SX6NBoVAgQJ6U1MVXOaj8PK2l7WJ3RER9xtqwdhxkhw/edit?usp=sharing"",""อ่างทอง!M330"")"),40355.5)</f>
        <v>40355.5</v>
      </c>
      <c r="O435" s="412">
        <f t="shared" ref="O435:O439" ca="1" si="114">+IF(L435&gt;0,N435*100/L435,0)</f>
        <v>53.099342105263155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IFERROR(__xludf.DUMMYFUNCTION("IMPORTRANGE(""https://docs.google.com/spreadsheets/d/1SX6NBoVAgQJ6U1MVXOaj8PK2l7WJ3RER9xtqwdhxkhw/edit?usp=sharing"",""อ่างทอง!M332"")"),40355.5)</f>
        <v>40355.5</v>
      </c>
      <c r="O437" s="169">
        <f t="shared" ca="1" si="114"/>
        <v>53.099342105263155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IFERROR(__xludf.DUMMYFUNCTION("IMPORTRANGE(""https://docs.google.com/spreadsheets/d/1SX6NBoVAgQJ6U1MVXOaj8PK2l7WJ3RER9xtqwdhxkhw/edit?usp=sharing"",""อ่างทอง!M334"")"),40355.5)</f>
        <v>40355.5</v>
      </c>
      <c r="O439" s="169">
        <f t="shared" ca="1" si="114"/>
        <v>53.099342105263155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IFERROR(__xludf.DUMMYFUNCTION("IMPORTRANGE(""https://docs.google.com/spreadsheets/d/1SX6NBoVAgQJ6U1MVXOaj8PK2l7WJ3RER9xtqwdhxkhw/edit?usp=sharing"",""อ่างทอง!M335"")"),40355.5)</f>
        <v>40355.5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IFERROR(__xludf.DUMMYFUNCTION("IMPORTRANGE(""https://docs.google.com/spreadsheets/d/1SX6NBoVAgQJ6U1MVXOaj8PK2l7WJ3RER9xtqwdhxkhw/edit?usp=sharing"",""อ่างทอง!J459"")"),90)</f>
        <v>90</v>
      </c>
      <c r="K564" s="372">
        <f ca="1">IF(I564&gt;0,J564*100/I564,0)</f>
        <v>450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IFERROR(__xludf.DUMMYFUNCTION("IMPORTRANGE(""https://docs.google.com/spreadsheets/d/1SX6NBoVAgQJ6U1MVXOaj8PK2l7WJ3RER9xtqwdhxkhw/edit?usp=sharing"",""อ่างทอง!M459"")"),84656)</f>
        <v>84656</v>
      </c>
      <c r="O564" s="373">
        <f t="shared" ref="O564:O568" ca="1" si="122">+IF(L564&gt;0,N564*100/L564,0)</f>
        <v>71.839782756279703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IFERROR(__xludf.DUMMYFUNCTION("IMPORTRANGE(""https://docs.google.com/spreadsheets/d/1SX6NBoVAgQJ6U1MVXOaj8PK2l7WJ3RER9xtqwdhxkhw/edit?usp=sharing"",""อ่างทอง!M461"")"),84656)</f>
        <v>84656</v>
      </c>
      <c r="O566" s="169">
        <f t="shared" ca="1" si="122"/>
        <v>71.839782756279703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IFERROR(__xludf.DUMMYFUNCTION("IMPORTRANGE(""https://docs.google.com/spreadsheets/d/1SX6NBoVAgQJ6U1MVXOaj8PK2l7WJ3RER9xtqwdhxkhw/edit?usp=sharing"",""อ่างทอง!M463"")"),84656)</f>
        <v>84656</v>
      </c>
      <c r="O568" s="169">
        <f t="shared" ca="1" si="122"/>
        <v>71.839782756279703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IFERROR(__xludf.DUMMYFUNCTION("IMPORTRANGE(""https://docs.google.com/spreadsheets/d/1SX6NBoVAgQJ6U1MVXOaj8PK2l7WJ3RER9xtqwdhxkhw/edit?usp=sharing"",""อ่างทอง!M466"")"),84656)</f>
        <v>84656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IFERROR(__xludf.DUMMYFUNCTION("IMPORTRANGE(""https://docs.google.com/spreadsheets/d/1SX6NBoVAgQJ6U1MVXOaj8PK2l7WJ3RER9xtqwdhxkhw/edit?usp=sharing"",""อ่างทอง!J468"")"),90)</f>
        <v>90</v>
      </c>
      <c r="K573" s="202">
        <f ca="1">IF(I573&gt;0,J573*100/I573,0)</f>
        <v>450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IFERROR(__xludf.DUMMYFUNCTION("IMPORTRANGE(""https://docs.google.com/spreadsheets/d/1SX6NBoVAgQJ6U1MVXOaj8PK2l7WJ3RER9xtqwdhxkhw/edit?usp=sharing"",""อ่างทอง!J472"")"),27)</f>
        <v>27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IFERROR(__xludf.DUMMYFUNCTION("IMPORTRANGE(""https://docs.google.com/spreadsheets/d/1SX6NBoVAgQJ6U1MVXOaj8PK2l7WJ3RER9xtqwdhxkhw/edit?usp=sharing"",""อ่างทอง!L492"")"),6400)</f>
        <v>6400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18.28125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IFERROR(__xludf.DUMMYFUNCTION("IMPORTRANGE(""https://docs.google.com/spreadsheets/d/1SX6NBoVAgQJ6U1MVXOaj8PK2l7WJ3RER9xtqwdhxkhw/edit?usp=sharing"",""อ่างทอง!L494"")"),6400)</f>
        <v>6400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18.28125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IFERROR(__xludf.DUMMYFUNCTION("IMPORTRANGE(""https://docs.google.com/spreadsheets/d/1SX6NBoVAgQJ6U1MVXOaj8PK2l7WJ3RER9xtqwdhxkhw/edit?usp=sharing"",""อ่างทอง!L496"")"),6400)</f>
        <v>6400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18.28125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IFERROR(__xludf.DUMMYFUNCTION("IMPORTRANGE(""https://docs.google.com/spreadsheets/d/1SX6NBoVAgQJ6U1MVXOaj8PK2l7WJ3RER9xtqwdhxkhw/edit?usp=sharing"",""อ่างทอง!J507"")"),458)</f>
        <v>458</v>
      </c>
      <c r="K612" s="163">
        <f t="shared" ca="1" si="127"/>
        <v>572.5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IFERROR(__xludf.DUMMYFUNCTION("IMPORTRANGE(""https://docs.google.com/spreadsheets/d/1SX6NBoVAgQJ6U1MVXOaj8PK2l7WJ3RER9xtqwdhxkhw/edit?usp=sharing"",""อ่างทอง!J509"")"),458)</f>
        <v>458</v>
      </c>
      <c r="K614" s="163">
        <f t="shared" ca="1" si="127"/>
        <v>572.5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IFERROR(__xludf.DUMMYFUNCTION("IMPORTRANGE(""https://docs.google.com/spreadsheets/d/1SX6NBoVAgQJ6U1MVXOaj8PK2l7WJ3RER9xtqwdhxkhw/edit?usp=sharing"",""อ่างทอง!J515"")"),293)</f>
        <v>293</v>
      </c>
      <c r="K620" s="163">
        <f t="shared" ref="K620:K626" ca="1" si="128">IF(I$620&gt;0,J620*100/I$620,0)</f>
        <v>100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IFERROR(__xludf.DUMMYFUNCTION("IMPORTRANGE(""https://docs.google.com/spreadsheets/d/1SX6NBoVAgQJ6U1MVXOaj8PK2l7WJ3RER9xtqwdhxkhw/edit?usp=sharing"",""อ่างทอง!J516"")"),293)</f>
        <v>293</v>
      </c>
      <c r="K621" s="163">
        <f t="shared" ca="1" si="128"/>
        <v>100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IFERROR(__xludf.DUMMYFUNCTION("IMPORTRANGE(""https://docs.google.com/spreadsheets/d/1SX6NBoVAgQJ6U1MVXOaj8PK2l7WJ3RER9xtqwdhxkhw/edit?usp=sharing"",""อ่างทอง!J517"")"),293)</f>
        <v>293</v>
      </c>
      <c r="K622" s="163">
        <f t="shared" ca="1" si="128"/>
        <v>100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IFERROR(__xludf.DUMMYFUNCTION("IMPORTRANGE(""https://docs.google.com/spreadsheets/d/1SX6NBoVAgQJ6U1MVXOaj8PK2l7WJ3RER9xtqwdhxkhw/edit?usp=sharing"",""อ่างทอง!J519"")"),293)</f>
        <v>293</v>
      </c>
      <c r="K624" s="163">
        <f t="shared" ca="1" si="128"/>
        <v>100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IFERROR(__xludf.DUMMYFUNCTION("IMPORTRANGE(""https://docs.google.com/spreadsheets/d/1SX6NBoVAgQJ6U1MVXOaj8PK2l7WJ3RER9xtqwdhxkhw/edit?usp=sharing"",""อ่างทอง!J520"")"),293)</f>
        <v>293</v>
      </c>
      <c r="K625" s="163">
        <f t="shared" ca="1" si="128"/>
        <v>100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IFERROR(__xludf.DUMMYFUNCTION("IMPORTRANGE(""https://docs.google.com/spreadsheets/d/1SX6NBoVAgQJ6U1MVXOaj8PK2l7WJ3RER9xtqwdhxkhw/edit?usp=sharing"",""อ่างทอง!J521"")"),293)</f>
        <v>293</v>
      </c>
      <c r="K626" s="163">
        <f t="shared" ca="1" si="128"/>
        <v>100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IFERROR(__xludf.DUMMYFUNCTION("IMPORTRANGE(""https://docs.google.com/spreadsheets/d/1SX6NBoVAgQJ6U1MVXOaj8PK2l7WJ3RER9xtqwdhxkhw/edit?usp=sharing"",""อ่างทอง!J523"")"),300000)</f>
        <v>300000</v>
      </c>
      <c r="K628" s="343">
        <f t="shared" ref="K628:K635" ca="1" si="129">IF(I628&gt;0,J628*100/I628,0)</f>
        <v>58.823529411764703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IFERROR(__xludf.DUMMYFUNCTION("IMPORTRANGE(""https://docs.google.com/spreadsheets/d/1SX6NBoVAgQJ6U1MVXOaj8PK2l7WJ3RER9xtqwdhxkhw/edit?usp=sharing"",""อ่างทอง!J524"")"),10)</f>
        <v>10</v>
      </c>
      <c r="K629" s="343">
        <f t="shared" ca="1" si="129"/>
        <v>55.555555555555557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IFERROR(__xludf.DUMMYFUNCTION("IMPORTRANGE(""https://docs.google.com/spreadsheets/d/1SX6NBoVAgQJ6U1MVXOaj8PK2l7WJ3RER9xtqwdhxkhw/edit?usp=sharing"",""อ่างทอง!J525"")"),140266.25)</f>
        <v>140266.25</v>
      </c>
      <c r="K630" s="343">
        <f t="shared" ca="1" si="129"/>
        <v>82.711993996129237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IFERROR(__xludf.DUMMYFUNCTION("IMPORTRANGE(""https://docs.google.com/spreadsheets/d/1SX6NBoVAgQJ6U1MVXOaj8PK2l7WJ3RER9xtqwdhxkhw/edit?usp=sharing"",""อ่างทอง!J527"")"),39445.31)</f>
        <v>39445.31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IFERROR(__xludf.DUMMYFUNCTION("IMPORTRANGE(""https://docs.google.com/spreadsheets/d/1SX6NBoVAgQJ6U1MVXOaj8PK2l7WJ3RER9xtqwdhxkhw/edit?usp=sharing"",""อ่างทอง!J528"")"),53)</f>
        <v>53</v>
      </c>
      <c r="K633" s="343">
        <f t="shared" ca="1" si="129"/>
        <v>101.92307692307692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4349692</v>
      </c>
      <c r="M8" s="23">
        <f t="shared" ca="1" si="0"/>
        <v>3450819</v>
      </c>
      <c r="N8" s="23">
        <f t="shared" ca="1" si="0"/>
        <v>3547424.02</v>
      </c>
      <c r="O8" s="22">
        <f t="shared" ref="O8:O16" ca="1" si="1">IF(L8&gt;0,N8*100/L8,0)</f>
        <v>81.555751993474487</v>
      </c>
      <c r="P8" s="22">
        <f t="shared" ref="P8:P16" ca="1" si="2">IF(M8&gt;0,N8*100/M8,0)</f>
        <v>102.79948093481576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4349692</v>
      </c>
      <c r="M10" s="30">
        <f t="shared" ca="1" si="4"/>
        <v>3450819</v>
      </c>
      <c r="N10" s="30">
        <f t="shared" ca="1" si="4"/>
        <v>3547424.02</v>
      </c>
      <c r="O10" s="29">
        <f t="shared" ca="1" si="1"/>
        <v>81.555751993474487</v>
      </c>
      <c r="P10" s="29">
        <f t="shared" ca="1" si="2"/>
        <v>102.79948093481576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4059592</v>
      </c>
      <c r="M12" s="38">
        <f t="shared" ca="1" si="6"/>
        <v>3160719</v>
      </c>
      <c r="N12" s="38">
        <f t="shared" ca="1" si="6"/>
        <v>3257324.02</v>
      </c>
      <c r="O12" s="38">
        <f t="shared" ca="1" si="1"/>
        <v>80.237718962890852</v>
      </c>
      <c r="P12" s="38">
        <f t="shared" ca="1" si="2"/>
        <v>103.05642545256316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1647354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2412238</v>
      </c>
      <c r="M14" s="38">
        <f t="shared" si="8"/>
        <v>0</v>
      </c>
      <c r="N14" s="38">
        <f t="shared" ca="1" si="8"/>
        <v>879033</v>
      </c>
      <c r="O14" s="38">
        <f t="shared" ca="1" si="1"/>
        <v>36.4405585186868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3317819</v>
      </c>
      <c r="M18" s="23">
        <f t="shared" ca="1" si="11"/>
        <v>3450819</v>
      </c>
      <c r="N18" s="23">
        <f t="shared" ca="1" si="11"/>
        <v>2668391.02</v>
      </c>
      <c r="O18" s="22">
        <f t="shared" ref="O18:O20" ca="1" si="12">IF(L18&gt;0,N18*100/L18,0)</f>
        <v>80.426057599887159</v>
      </c>
      <c r="P18" s="22">
        <f t="shared" ref="P18:P26" ca="1" si="13">IF(M18&gt;0,N18*100/M18,0)</f>
        <v>77.326310652630582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3317819</v>
      </c>
      <c r="M20" s="30">
        <f t="shared" ca="1" si="15"/>
        <v>3450819</v>
      </c>
      <c r="N20" s="30">
        <f t="shared" ca="1" si="15"/>
        <v>2668391.02</v>
      </c>
      <c r="O20" s="29">
        <f t="shared" ca="1" si="12"/>
        <v>80.426057599887159</v>
      </c>
      <c r="P20" s="29">
        <f t="shared" ca="1" si="13"/>
        <v>77.326310652630582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3027719</v>
      </c>
      <c r="M22" s="41">
        <f t="shared" ca="1" si="18"/>
        <v>3160719</v>
      </c>
      <c r="N22" s="38">
        <f t="shared" ca="1" si="18"/>
        <v>2378291.02</v>
      </c>
      <c r="O22" s="38">
        <f t="shared" ca="1" si="17"/>
        <v>78.550586101286143</v>
      </c>
      <c r="P22" s="38">
        <f t="shared" ca="1" si="13"/>
        <v>75.245253374311346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1647354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1380365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1031873</v>
      </c>
      <c r="M28" s="23">
        <f t="shared" si="23"/>
        <v>0</v>
      </c>
      <c r="N28" s="23">
        <f t="shared" ca="1" si="23"/>
        <v>879033</v>
      </c>
      <c r="O28" s="22">
        <f t="shared" ref="O28:O30" ca="1" si="24">IF(L28&gt;0,N28*100/L28,0)</f>
        <v>85.188099698315582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1031873</v>
      </c>
      <c r="M30" s="30">
        <f t="shared" si="27"/>
        <v>0</v>
      </c>
      <c r="N30" s="30">
        <f t="shared" ca="1" si="27"/>
        <v>879033</v>
      </c>
      <c r="O30" s="29">
        <f t="shared" ca="1" si="24"/>
        <v>85.188099698315582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1031873</v>
      </c>
      <c r="M32" s="38">
        <f t="shared" si="30"/>
        <v>0</v>
      </c>
      <c r="N32" s="38">
        <f t="shared" ca="1" si="30"/>
        <v>879033</v>
      </c>
      <c r="O32" s="38">
        <f t="shared" ca="1" si="29"/>
        <v>85.188099698315582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1031873</v>
      </c>
      <c r="M34" s="38">
        <f t="shared" si="32"/>
        <v>0</v>
      </c>
      <c r="N34" s="38">
        <f t="shared" ca="1" si="32"/>
        <v>879033</v>
      </c>
      <c r="O34" s="38">
        <f t="shared" ca="1" si="29"/>
        <v>85.188099698315582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3317819</v>
      </c>
      <c r="M37" s="54">
        <f t="shared" ca="1" si="33"/>
        <v>3450819</v>
      </c>
      <c r="N37" s="54">
        <f t="shared" ca="1" si="33"/>
        <v>2668391.02</v>
      </c>
      <c r="O37" s="55">
        <f t="shared" ca="1" si="29"/>
        <v>80.426057599887159</v>
      </c>
      <c r="P37" s="55">
        <f t="shared" ca="1" si="25"/>
        <v>77.326310652630582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686500</v>
      </c>
      <c r="M41" s="78">
        <f t="shared" ca="1" si="34"/>
        <v>686500</v>
      </c>
      <c r="N41" s="78">
        <f t="shared" ca="1" si="34"/>
        <v>547149.91</v>
      </c>
      <c r="O41" s="77">
        <f t="shared" ref="O41:O43" ca="1" si="35">IF(L41&gt;0,N41*100/L41,0)</f>
        <v>79.701370721048804</v>
      </c>
      <c r="P41" s="77">
        <f t="shared" ref="P41:P43" ca="1" si="36">IF(M41&gt;0,N41*100/M41,0)</f>
        <v>79.701370721048804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686500</v>
      </c>
      <c r="M43" s="78">
        <f t="shared" ca="1" si="38"/>
        <v>686500</v>
      </c>
      <c r="N43" s="78">
        <f t="shared" ca="1" si="38"/>
        <v>547149.91</v>
      </c>
      <c r="O43" s="77">
        <f t="shared" ca="1" si="35"/>
        <v>79.701370721048804</v>
      </c>
      <c r="P43" s="77">
        <f t="shared" ca="1" si="36"/>
        <v>79.701370721048804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686500</v>
      </c>
      <c r="M45" s="49">
        <f ca="1">IFERROR(__xludf.DUMMYFUNCTION("IMPORTRANGE(""https://docs.google.com/spreadsheets/d/1Yj_ptqi66GCucihVvJfMjLAmec39IyEx_6qawtMGysU/edit?usp=sharing"",""สบก!Q60"")"),686500)</f>
        <v>686500</v>
      </c>
      <c r="N45" s="49">
        <f ca="1">IFERROR(__xludf.DUMMYFUNCTION("IMPORTRANGE(""https://docs.google.com/spreadsheets/d/1Yj_ptqi66GCucihVvJfMjLAmec39IyEx_6qawtMGysU/edit?usp=sharing"",""สบก!R60"")"),547149.91)</f>
        <v>547149.91</v>
      </c>
      <c r="O45" s="38">
        <f ca="1">IF(L45&gt;0,N45*100/L45,0)</f>
        <v>79.701370721048804</v>
      </c>
      <c r="P45" s="38">
        <f ca="1">IF(M45&gt;0,N45*100/M45,0)</f>
        <v>79.701370721048804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IFERROR(__xludf.DUMMYFUNCTION("IMPORTRANGE(""https://docs.google.com/spreadsheets/d/1Yj_ptqi66GCucihVvJfMjLAmec39IyEx_6qawtMGysU/edit?usp=sharing"",""สบก!M60"")"),686500)</f>
        <v>686500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347654</v>
      </c>
      <c r="M53" s="121">
        <f t="shared" ca="1" si="39"/>
        <v>347654</v>
      </c>
      <c r="N53" s="121">
        <f t="shared" ca="1" si="39"/>
        <v>297104</v>
      </c>
      <c r="O53" s="120">
        <f t="shared" ref="O53:O55" ca="1" si="40">IF(L53&gt;0,N53*100/L53,0)</f>
        <v>85.459681177262453</v>
      </c>
      <c r="P53" s="120">
        <f t="shared" ref="P53:P55" ca="1" si="41">IF(M53&gt;0,N53*100/M53,0)</f>
        <v>85.459681177262453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347654</v>
      </c>
      <c r="M55" s="121">
        <f t="shared" ca="1" si="43"/>
        <v>347654</v>
      </c>
      <c r="N55" s="121">
        <f t="shared" ca="1" si="43"/>
        <v>297104</v>
      </c>
      <c r="O55" s="120">
        <f t="shared" ca="1" si="40"/>
        <v>85.459681177262453</v>
      </c>
      <c r="P55" s="120">
        <f t="shared" ca="1" si="41"/>
        <v>85.459681177262453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347654</v>
      </c>
      <c r="M57" s="49">
        <f ca="1">IFERROR(__xludf.DUMMYFUNCTION("IMPORTRANGE(""https://docs.google.com/spreadsheets/d/1Yj_ptqi66GCucihVvJfMjLAmec39IyEx_6qawtMGysU/edit?usp=sharing"",""สบก!Z60"")"),347654)</f>
        <v>347654</v>
      </c>
      <c r="N57" s="49">
        <f ca="1">IFERROR(__xludf.DUMMYFUNCTION("IMPORTRANGE(""https://docs.google.com/spreadsheets/d/1Yj_ptqi66GCucihVvJfMjLAmec39IyEx_6qawtMGysU/edit?usp=sharing"",""สบก!AA60"")"),297104)</f>
        <v>297104</v>
      </c>
      <c r="O57" s="38">
        <f ca="1">IF(L57&gt;0,N57*100/L57,0)</f>
        <v>85.459681177262453</v>
      </c>
      <c r="P57" s="38">
        <f ca="1">IF(M57&gt;0,N57*100/M57,0)</f>
        <v>85.459681177262453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IFERROR(__xludf.DUMMYFUNCTION("IMPORTRANGE(""https://docs.google.com/spreadsheets/d/1Yj_ptqi66GCucihVvJfMjLAmec39IyEx_6qawtMGysU/edit?usp=sharing"",""สบก!V60"")"),347654)</f>
        <v>347654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1037520</v>
      </c>
      <c r="M66" s="152">
        <f t="shared" ca="1" si="45"/>
        <v>1037520</v>
      </c>
      <c r="N66" s="152">
        <f t="shared" ca="1" si="45"/>
        <v>741068.11</v>
      </c>
      <c r="O66" s="151">
        <f t="shared" ref="O66:O68" ca="1" si="46">IF(L66&gt;0,N66*100/L66,0)</f>
        <v>71.426874662657099</v>
      </c>
      <c r="P66" s="151">
        <f t="shared" ref="P66:P68" ca="1" si="47">IF(M66&gt;0,N66*100/M66,0)</f>
        <v>71.426874662657099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1037520</v>
      </c>
      <c r="M68" s="157">
        <f t="shared" ca="1" si="49"/>
        <v>1037520</v>
      </c>
      <c r="N68" s="157">
        <f t="shared" ca="1" si="49"/>
        <v>741068.11</v>
      </c>
      <c r="O68" s="156">
        <f t="shared" ca="1" si="46"/>
        <v>71.426874662657099</v>
      </c>
      <c r="P68" s="156">
        <f t="shared" ca="1" si="47"/>
        <v>71.426874662657099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747420</v>
      </c>
      <c r="M70" s="168">
        <f ca="1">IFERROR(__xludf.DUMMYFUNCTION("IMPORTRANGE(""https://docs.google.com/spreadsheets/d/1Yj_ptqi66GCucihVvJfMjLAmec39IyEx_6qawtMGysU/edit?usp=sharing"",""สบก!AI60"")"),747420)</f>
        <v>747420</v>
      </c>
      <c r="N70" s="169">
        <f ca="1">IFERROR(__xludf.DUMMYFUNCTION("IMPORTRANGE(""https://docs.google.com/spreadsheets/d/1Yj_ptqi66GCucihVvJfMjLAmec39IyEx_6qawtMGysU/edit?usp=sharing"",""สบก!AJ60"")"),450968.11)</f>
        <v>450968.11</v>
      </c>
      <c r="O70" s="169">
        <f ca="1">IF(L70&gt;0,N70*100/L70,0)</f>
        <v>60.336639372775679</v>
      </c>
      <c r="P70" s="169">
        <f ca="1">IF(M70&gt;0,N70*100/M70,0)</f>
        <v>60.336639372775679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IFERROR(__xludf.DUMMYFUNCTION("IMPORTRANGE(""https://docs.google.com/spreadsheets/d/1Yj_ptqi66GCucihVvJfMjLAmec39IyEx_6qawtMGysU/edit?usp=sharing"",""สบก!AF60"")"),572220)</f>
        <v>572220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154792</v>
      </c>
      <c r="O140" s="151">
        <f t="shared" ref="O140:O142" ca="1" si="65">IF(L140&gt;0,N140*100/L140,0)</f>
        <v>60.607674236491775</v>
      </c>
      <c r="P140" s="151">
        <f t="shared" ref="P140:P142" ca="1" si="66">IF(M140&gt;0,N140*100/M140,0)</f>
        <v>60.607674236491775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154792</v>
      </c>
      <c r="O142" s="156">
        <f t="shared" ca="1" si="65"/>
        <v>60.607674236491775</v>
      </c>
      <c r="P142" s="156">
        <f t="shared" ca="1" si="66"/>
        <v>60.607674236491775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IFERROR(__xludf.DUMMYFUNCTION("IMPORTRANGE(""https://docs.google.com/spreadsheets/d/1Yj_ptqi66GCucihVvJfMjLAmec39IyEx_6qawtMGysU/edit?usp=sharing"",""สบก!BK60"")"),154792)</f>
        <v>154792</v>
      </c>
      <c r="O144" s="169">
        <f ca="1">IF(L144&gt;0,N144*100/L144,0)</f>
        <v>60.607674236491775</v>
      </c>
      <c r="P144" s="169">
        <f ca="1">IF(M144&gt;0,N144*100/M144,0)</f>
        <v>60.607674236491775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IFERROR(__xludf.DUMMYFUNCTION("IMPORTRANGE(""https://docs.google.com/spreadsheets/d/1SX6NBoVAgQJ6U1MVXOaj8PK2l7WJ3RER9xtqwdhxkhw/edit?usp=sharing"",""จันทบุรี!J84"")"),256)</f>
        <v>256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IFERROR(__xludf.DUMMYFUNCTION("IMPORTRANGE(""https://docs.google.com/spreadsheets/d/1SX6NBoVAgQJ6U1MVXOaj8PK2l7WJ3RER9xtqwdhxkhw/edit?usp=sharing"",""จันทบุรี!J85"")"),256)</f>
        <v>256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172963</v>
      </c>
      <c r="O250" s="151">
        <f t="shared" ref="O250:O252" ca="1" si="78">IF(L250&gt;0,N250*100/L250,0)</f>
        <v>86.916080402010053</v>
      </c>
      <c r="P250" s="151">
        <f t="shared" ref="P250:P252" ca="1" si="79">IF(M250&gt;0,N250*100/M250,0)</f>
        <v>86.916080402010053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172963</v>
      </c>
      <c r="O252" s="156">
        <f t="shared" ca="1" si="78"/>
        <v>86.916080402010053</v>
      </c>
      <c r="P252" s="156">
        <f t="shared" ca="1" si="79"/>
        <v>86.916080402010053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IFERROR(__xludf.DUMMYFUNCTION("IMPORTRANGE(""https://docs.google.com/spreadsheets/d/1Yj_ptqi66GCucihVvJfMjLAmec39IyEx_6qawtMGysU/edit?usp=sharing"",""สบก!CC60"")"),172963)</f>
        <v>172963</v>
      </c>
      <c r="O254" s="169">
        <f ca="1">IF(L254&gt;0,N254*100/L254,0)</f>
        <v>86.916080402010053</v>
      </c>
      <c r="P254" s="169">
        <f ca="1">IF(M254&gt;0,N254*100/M254,0)</f>
        <v>86.916080402010053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IFERROR(__xludf.DUMMYFUNCTION("IMPORTRANGE(""https://docs.google.com/spreadsheets/d/1SX6NBoVAgQJ6U1MVXOaj8PK2l7WJ3RER9xtqwdhxkhw/edit?usp=sharing"",""จันทบุรี!J228"")"),172)</f>
        <v>172</v>
      </c>
      <c r="K328" s="318">
        <f ca="1">IF(I328&gt;0,J328*100/I328,0)</f>
        <v>107.5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850250</v>
      </c>
      <c r="N329" s="152">
        <f t="shared" ca="1" si="98"/>
        <v>680819</v>
      </c>
      <c r="O329" s="151">
        <f t="shared" ref="O329:O331" ca="1" si="99">IF(L329&gt;0,N329*100/L329,0)</f>
        <v>94.920738933426279</v>
      </c>
      <c r="P329" s="151">
        <f t="shared" ref="P329:P331" ca="1" si="100">IF(M329&gt;0,N329*100/M329,0)</f>
        <v>80.072802117024409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850250</v>
      </c>
      <c r="N331" s="157">
        <f t="shared" ca="1" si="102"/>
        <v>680819</v>
      </c>
      <c r="O331" s="156">
        <f t="shared" ca="1" si="99"/>
        <v>94.920738933426279</v>
      </c>
      <c r="P331" s="156">
        <f t="shared" ca="1" si="100"/>
        <v>80.072802117024409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IFERROR(__xludf.DUMMYFUNCTION("IMPORTRANGE(""https://docs.google.com/spreadsheets/d/1Yj_ptqi66GCucihVvJfMjLAmec39IyEx_6qawtMGysU/edit?usp=sharing"",""สบก!DL60"")"),850250)</f>
        <v>850250</v>
      </c>
      <c r="N333" s="169">
        <f ca="1">IFERROR(__xludf.DUMMYFUNCTION("IMPORTRANGE(""https://docs.google.com/spreadsheets/d/1Yj_ptqi66GCucihVvJfMjLAmec39IyEx_6qawtMGysU/edit?usp=sharing"",""สบก!DM60"")"),680819)</f>
        <v>680819</v>
      </c>
      <c r="O333" s="169">
        <f ca="1">IF(L333&gt;0,N333*100/L333,0)</f>
        <v>94.920738933426279</v>
      </c>
      <c r="P333" s="169">
        <f ca="1">IF(M333&gt;0,N333*100/M333,0)</f>
        <v>80.072802117024409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IFERROR(__xludf.DUMMYFUNCTION("IMPORTRANGE(""https://docs.google.com/spreadsheets/d/1SX6NBoVAgQJ6U1MVXOaj8PK2l7WJ3RER9xtqwdhxkhw/edit?usp=sharing"",""จันทบุรี!J234"")"),215)</f>
        <v>215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IFERROR(__xludf.DUMMYFUNCTION("IMPORTRANGE(""https://docs.google.com/spreadsheets/d/1SX6NBoVAgQJ6U1MVXOaj8PK2l7WJ3RER9xtqwdhxkhw/edit?usp=sharing"",""จันทบุรี!J235"")"),2830.91999999999)</f>
        <v>2830.9199999999901</v>
      </c>
      <c r="K340" s="343">
        <f t="shared" ca="1" si="103"/>
        <v>102.9425454545451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IFERROR(__xludf.DUMMYFUNCTION("IMPORTRANGE(""https://docs.google.com/spreadsheets/d/1SX6NBoVAgQJ6U1MVXOaj8PK2l7WJ3RER9xtqwdhxkhw/edit?usp=sharing"",""จันทบุรี!J236"")"),174)</f>
        <v>174</v>
      </c>
      <c r="K341" s="343">
        <f t="shared" ca="1" si="103"/>
        <v>108.75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IFERROR(__xludf.DUMMYFUNCTION("IMPORTRANGE(""https://docs.google.com/spreadsheets/d/1SX6NBoVAgQJ6U1MVXOaj8PK2l7WJ3RER9xtqwdhxkhw/edit?usp=sharing"",""จันทบุรี!J237"")"),2181.7)</f>
        <v>2181.6999999999998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IFERROR(__xludf.DUMMYFUNCTION("IMPORTRANGE(""https://docs.google.com/spreadsheets/d/1SX6NBoVAgQJ6U1MVXOaj8PK2l7WJ3RER9xtqwdhxkhw/edit?usp=sharing"",""จันทบุรี!J240"")"),172)</f>
        <v>172</v>
      </c>
      <c r="K345" s="343">
        <f t="shared" ca="1" si="103"/>
        <v>107.5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IFERROR(__xludf.DUMMYFUNCTION("IMPORTRANGE(""https://docs.google.com/spreadsheets/d/1SX6NBoVAgQJ6U1MVXOaj8PK2l7WJ3RER9xtqwdhxkhw/edit?usp=sharing"",""จันทบุรี!J241"")"),2140.97)</f>
        <v>2140.9699999999998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IFERROR(__xludf.DUMMYFUNCTION("IMPORTRANGE(""https://docs.google.com/spreadsheets/d/1SX6NBoVAgQJ6U1MVXOaj8PK2l7WJ3RER9xtqwdhxkhw/edit?usp=sharing"",""จันทบุรี!L242"")"),1031873)</f>
        <v>1031873</v>
      </c>
      <c r="M347" s="358"/>
      <c r="N347" s="358">
        <f ca="1">IFERROR(__xludf.DUMMYFUNCTION("IMPORTRANGE(""https://docs.google.com/spreadsheets/d/1SX6NBoVAgQJ6U1MVXOaj8PK2l7WJ3RER9xtqwdhxkhw/edit?usp=sharing"",""จันทบุรี!M242"")"),879033)</f>
        <v>879033</v>
      </c>
      <c r="O347" s="358">
        <f ca="1">+IF(L347&gt;0,N347*100/L347,0)</f>
        <v>85.188099698315582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IFERROR(__xludf.DUMMYFUNCTION("IMPORTRANGE(""https://docs.google.com/spreadsheets/d/1SX6NBoVAgQJ6U1MVXOaj8PK2l7WJ3RER9xtqwdhxkhw/edit?usp=sharing"",""จันทบุรี!M275"")"),445231)</f>
        <v>445231</v>
      </c>
      <c r="O380" s="373">
        <f ca="1">+IF(L380&gt;0,N380*100/L380,0)</f>
        <v>96.759899161124878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IFERROR(__xludf.DUMMYFUNCTION("IMPORTRANGE(""https://docs.google.com/spreadsheets/d/1SX6NBoVAgQJ6U1MVXOaj8PK2l7WJ3RER9xtqwdhxkhw/edit?usp=sharing"",""จันทบุรี!M278"")"),445231)</f>
        <v>445231</v>
      </c>
      <c r="O383" s="165">
        <f t="shared" ca="1" si="109"/>
        <v>96.759899161124878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IFERROR(__xludf.DUMMYFUNCTION("IMPORTRANGE(""https://docs.google.com/spreadsheets/d/1SX6NBoVAgQJ6U1MVXOaj8PK2l7WJ3RER9xtqwdhxkhw/edit?usp=sharing"",""จันทบุรี!M280"")"),445231)</f>
        <v>445231</v>
      </c>
      <c r="O385" s="169">
        <f t="shared" ca="1" si="109"/>
        <v>96.759899161124878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IFERROR(__xludf.DUMMYFUNCTION("IMPORTRANGE(""https://docs.google.com/spreadsheets/d/1SX6NBoVAgQJ6U1MVXOaj8PK2l7WJ3RER9xtqwdhxkhw/edit?usp=sharing"",""จันทบุรี!M284"")"),21731)</f>
        <v>21731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IFERROR(__xludf.DUMMYFUNCTION("IMPORTRANGE(""https://docs.google.com/spreadsheets/d/1SX6NBoVAgQJ6U1MVXOaj8PK2l7WJ3RER9xtqwdhxkhw/edit?usp=sharing"",""จันทบุรี!M296"")"),132875)</f>
        <v>132875</v>
      </c>
      <c r="O401" s="373">
        <f ca="1">+IF(L401&gt;0,N401*100/L401,0)</f>
        <v>91.916851134477028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IFERROR(__xludf.DUMMYFUNCTION("IMPORTRANGE(""https://docs.google.com/spreadsheets/d/1SX6NBoVAgQJ6U1MVXOaj8PK2l7WJ3RER9xtqwdhxkhw/edit?usp=sharing"",""จันทบุรี!M299"")"),132875)</f>
        <v>132875</v>
      </c>
      <c r="O404" s="169">
        <f t="shared" ca="1" si="112"/>
        <v>91.916851134477028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IFERROR(__xludf.DUMMYFUNCTION("IMPORTRANGE(""https://docs.google.com/spreadsheets/d/1SX6NBoVAgQJ6U1MVXOaj8PK2l7WJ3RER9xtqwdhxkhw/edit?usp=sharing"",""จันทบุรี!M301"")"),132875)</f>
        <v>132875</v>
      </c>
      <c r="O406" s="169">
        <f t="shared" ca="1" si="112"/>
        <v>91.916851134477028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IFERROR(__xludf.DUMMYFUNCTION("IMPORTRANGE(""https://docs.google.com/spreadsheets/d/1SX6NBoVAgQJ6U1MVXOaj8PK2l7WJ3RER9xtqwdhxkhw/edit?usp=sharing"",""จันทบุรี!M302"")"),76585)</f>
        <v>76585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IFERROR(__xludf.DUMMYFUNCTION("IMPORTRANGE(""https://docs.google.com/spreadsheets/d/1SX6NBoVAgQJ6U1MVXOaj8PK2l7WJ3RER9xtqwdhxkhw/edit?usp=sharing"",""จันทบุรี!M303"")"),28930)</f>
        <v>28930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IFERROR(__xludf.DUMMYFUNCTION("IMPORTRANGE(""https://docs.google.com/spreadsheets/d/1SX6NBoVAgQJ6U1MVXOaj8PK2l7WJ3RER9xtqwdhxkhw/edit?usp=sharing"",""จันทบุรี!J350"")"),18211)</f>
        <v>18211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IFERROR(__xludf.DUMMYFUNCTION("IMPORTRANGE(""https://docs.google.com/spreadsheets/d/1SX6NBoVAgQJ6U1MVXOaj8PK2l7WJ3RER9xtqwdhxkhw/edit?usp=sharing"",""จันทบุรี!L350"")"),164953)</f>
        <v>164953</v>
      </c>
      <c r="M455" s="373"/>
      <c r="N455" s="373">
        <f ca="1">IFERROR(__xludf.DUMMYFUNCTION("IMPORTRANGE(""https://docs.google.com/spreadsheets/d/1SX6NBoVAgQJ6U1MVXOaj8PK2l7WJ3RER9xtqwdhxkhw/edit?usp=sharing"",""จันทบุรี!M350"")"),84185)</f>
        <v>84185</v>
      </c>
      <c r="O455" s="373">
        <f t="shared" ref="O455:O459" ca="1" si="116">+IF(L455&gt;0,N455*100/L455,0)</f>
        <v>51.035749577152281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IFERROR(__xludf.DUMMYFUNCTION("IMPORTRANGE(""https://docs.google.com/spreadsheets/d/1SX6NBoVAgQJ6U1MVXOaj8PK2l7WJ3RER9xtqwdhxkhw/edit?usp=sharing"",""จันทบุรี!L352"")"),164953)</f>
        <v>164953</v>
      </c>
      <c r="M457" s="165"/>
      <c r="N457" s="169">
        <f ca="1">IFERROR(__xludf.DUMMYFUNCTION("IMPORTRANGE(""https://docs.google.com/spreadsheets/d/1SX6NBoVAgQJ6U1MVXOaj8PK2l7WJ3RER9xtqwdhxkhw/edit?usp=sharing"",""จันทบุรี!M352"")"),84185)</f>
        <v>84185</v>
      </c>
      <c r="O457" s="169">
        <f t="shared" ca="1" si="116"/>
        <v>51.035749577152281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IFERROR(__xludf.DUMMYFUNCTION("IMPORTRANGE(""https://docs.google.com/spreadsheets/d/1SX6NBoVAgQJ6U1MVXOaj8PK2l7WJ3RER9xtqwdhxkhw/edit?usp=sharing"",""จันทบุรี!L354"")"),164953)</f>
        <v>164953</v>
      </c>
      <c r="M459" s="169"/>
      <c r="N459" s="169">
        <f ca="1">IFERROR(__xludf.DUMMYFUNCTION("IMPORTRANGE(""https://docs.google.com/spreadsheets/d/1SX6NBoVAgQJ6U1MVXOaj8PK2l7WJ3RER9xtqwdhxkhw/edit?usp=sharing"",""จันทบุรี!M354"")"),84185)</f>
        <v>84185</v>
      </c>
      <c r="O459" s="169">
        <f t="shared" ca="1" si="116"/>
        <v>51.035749577152281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IFERROR(__xludf.DUMMYFUNCTION("IMPORTRANGE(""https://docs.google.com/spreadsheets/d/1SX6NBoVAgQJ6U1MVXOaj8PK2l7WJ3RER9xtqwdhxkhw/edit?usp=sharing"",""จันทบุรี!M358"")"),84185)</f>
        <v>84185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IFERROR(__xludf.DUMMYFUNCTION("IMPORTRANGE(""https://docs.google.com/spreadsheets/d/1SX6NBoVAgQJ6U1MVXOaj8PK2l7WJ3RER9xtqwdhxkhw/edit?usp=sharing"",""จันทบุรี!J359"")"),18211)</f>
        <v>18211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IFERROR(__xludf.DUMMYFUNCTION("IMPORTRANGE(""https://docs.google.com/spreadsheets/d/1SX6NBoVAgQJ6U1MVXOaj8PK2l7WJ3RER9xtqwdhxkhw/edit?usp=sharing"",""จันทบุรี!J376"")"),18211)</f>
        <v>18211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IFERROR(__xludf.DUMMYFUNCTION("IMPORTRANGE(""https://docs.google.com/spreadsheets/d/1SX6NBoVAgQJ6U1MVXOaj8PK2l7WJ3RER9xtqwdhxkhw/edit?usp=sharing"",""จันทบุรี!J377"")"),1421)</f>
        <v>1421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IFERROR(__xludf.DUMMYFUNCTION("IMPORTRANGE(""https://docs.google.com/spreadsheets/d/1SX6NBoVAgQJ6U1MVXOaj8PK2l7WJ3RER9xtqwdhxkhw/edit?usp=sharing"",""จันทบุรี!J378"")"),12829)</f>
        <v>12829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IFERROR(__xludf.DUMMYFUNCTION("IMPORTRANGE(""https://docs.google.com/spreadsheets/d/1SX6NBoVAgQJ6U1MVXOaj8PK2l7WJ3RER9xtqwdhxkhw/edit?usp=sharing"",""จันทบุรี!J379"")"),1018)</f>
        <v>1018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IFERROR(__xludf.DUMMYFUNCTION("IMPORTRANGE(""https://docs.google.com/spreadsheets/d/1SX6NBoVAgQJ6U1MVXOaj8PK2l7WJ3RER9xtqwdhxkhw/edit?usp=sharing"",""จันทบุรี!J380"")"),33)</f>
        <v>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IFERROR(__xludf.DUMMYFUNCTION("IMPORTRANGE(""https://docs.google.com/spreadsheets/d/1SX6NBoVAgQJ6U1MVXOaj8PK2l7WJ3RER9xtqwdhxkhw/edit?usp=sharing"",""จันทบุรี!J381"")"),5)</f>
        <v>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IFERROR(__xludf.DUMMYFUNCTION("IMPORTRANGE(""https://docs.google.com/spreadsheets/d/1SX6NBoVAgQJ6U1MVXOaj8PK2l7WJ3RER9xtqwdhxkhw/edit?usp=sharing"",""จันทบุรี!J388"")"),4795)</f>
        <v>4795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IFERROR(__xludf.DUMMYFUNCTION("IMPORTRANGE(""https://docs.google.com/spreadsheets/d/1SX6NBoVAgQJ6U1MVXOaj8PK2l7WJ3RER9xtqwdhxkhw/edit?usp=sharing"",""จันทบุรี!J389"")"),349)</f>
        <v>349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IFERROR(__xludf.DUMMYFUNCTION("IMPORTRANGE(""https://docs.google.com/spreadsheets/d/1SX6NBoVAgQJ6U1MVXOaj8PK2l7WJ3RER9xtqwdhxkhw/edit?usp=sharing"",""จันทบุรี!J392"")"),783)</f>
        <v>783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IFERROR(__xludf.DUMMYFUNCTION("IMPORTRANGE(""https://docs.google.com/spreadsheets/d/1SX6NBoVAgQJ6U1MVXOaj8PK2l7WJ3RER9xtqwdhxkhw/edit?usp=sharing"",""จันทบุรี!J393"")"),783)</f>
        <v>783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IFERROR(__xludf.DUMMYFUNCTION("IMPORTRANGE(""https://docs.google.com/spreadsheets/d/1SX6NBoVAgQJ6U1MVXOaj8PK2l7WJ3RER9xtqwdhxkhw/edit?usp=sharing"",""จันทบุรี!J394"")"),73)</f>
        <v>73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IFERROR(__xludf.DUMMYFUNCTION("IMPORTRANGE(""https://docs.google.com/spreadsheets/d/1SX6NBoVAgQJ6U1MVXOaj8PK2l7WJ3RER9xtqwdhxkhw/edit?usp=sharing"",""จันทบุรี!J395"")"),733)</f>
        <v>733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IFERROR(__xludf.DUMMYFUNCTION("IMPORTRANGE(""https://docs.google.com/spreadsheets/d/1SX6NBoVAgQJ6U1MVXOaj8PK2l7WJ3RER9xtqwdhxkhw/edit?usp=sharing"",""จันทบุรี!J396"")"),65)</f>
        <v>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IFERROR(__xludf.DUMMYFUNCTION("IMPORTRANGE(""https://docs.google.com/spreadsheets/d/1SX6NBoVAgQJ6U1MVXOaj8PK2l7WJ3RER9xtqwdhxkhw/edit?usp=sharing"",""จันทบุรี!J397"")"),733)</f>
        <v>733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IFERROR(__xludf.DUMMYFUNCTION("IMPORTRANGE(""https://docs.google.com/spreadsheets/d/1SX6NBoVAgQJ6U1MVXOaj8PK2l7WJ3RER9xtqwdhxkhw/edit?usp=sharing"",""จันทบุรี!J398"")"),65)</f>
        <v>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IFERROR(__xludf.DUMMYFUNCTION("IMPORTRANGE(""https://docs.google.com/spreadsheets/d/1SX6NBoVAgQJ6U1MVXOaj8PK2l7WJ3RER9xtqwdhxkhw/edit?usp=sharing"",""จันทบุรี!I420"")"),0)</f>
        <v>0</v>
      </c>
      <c r="J525" s="285">
        <f ca="1">IFERROR(__xludf.DUMMYFUNCTION("IMPORTRANGE(""https://docs.google.com/spreadsheets/d/1SX6NBoVAgQJ6U1MVXOaj8PK2l7WJ3RER9xtqwdhxkhw/edit?usp=sharing"",""จันทบุรี!J420"")"),120)</f>
        <v>120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IFERROR(__xludf.DUMMYFUNCTION("IMPORTRANGE(""https://docs.google.com/spreadsheets/d/1SX6NBoVAgQJ6U1MVXOaj8PK2l7WJ3RER9xtqwdhxkhw/edit?usp=sharing"",""จันทบุรี!I421"")"),0)</f>
        <v>0</v>
      </c>
      <c r="J526" s="285">
        <f ca="1">IFERROR(__xludf.DUMMYFUNCTION("IMPORTRANGE(""https://docs.google.com/spreadsheets/d/1SX6NBoVAgQJ6U1MVXOaj8PK2l7WJ3RER9xtqwdhxkhw/edit?usp=sharing"",""จันทบุรี!J421"")"),8)</f>
        <v>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IFERROR(__xludf.DUMMYFUNCTION("IMPORTRANGE(""https://docs.google.com/spreadsheets/d/1SX6NBoVAgQJ6U1MVXOaj8PK2l7WJ3RER9xtqwdhxkhw/edit?usp=sharing"",""จันทบุรี!J424"")"),120)</f>
        <v>120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IFERROR(__xludf.DUMMYFUNCTION("IMPORTRANGE(""https://docs.google.com/spreadsheets/d/1SX6NBoVAgQJ6U1MVXOaj8PK2l7WJ3RER9xtqwdhxkhw/edit?usp=sharing"",""จันทบุรี!J425"")"),8)</f>
        <v>8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IFERROR(__xludf.DUMMYFUNCTION("IMPORTRANGE(""https://docs.google.com/spreadsheets/d/1SX6NBoVAgQJ6U1MVXOaj8PK2l7WJ3RER9xtqwdhxkhw/edit?usp=sharing"",""จันทบุรี!M428"")"),23414)</f>
        <v>23414</v>
      </c>
      <c r="O533" s="412">
        <f t="shared" ref="O533:O537" ca="1" si="118">+IF(L533&gt;0,N533*100/L533,0)</f>
        <v>68.182877111240529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IFERROR(__xludf.DUMMYFUNCTION("IMPORTRANGE(""https://docs.google.com/spreadsheets/d/1SX6NBoVAgQJ6U1MVXOaj8PK2l7WJ3RER9xtqwdhxkhw/edit?usp=sharing"",""จันทบุรี!M430"")"),23414)</f>
        <v>23414</v>
      </c>
      <c r="O535" s="169">
        <f t="shared" ca="1" si="118"/>
        <v>68.182877111240529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IFERROR(__xludf.DUMMYFUNCTION("IMPORTRANGE(""https://docs.google.com/spreadsheets/d/1SX6NBoVAgQJ6U1MVXOaj8PK2l7WJ3RER9xtqwdhxkhw/edit?usp=sharing"",""จันทบุรี!M432"")"),23414)</f>
        <v>23414</v>
      </c>
      <c r="O537" s="169">
        <f t="shared" ca="1" si="118"/>
        <v>68.182877111240529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IFERROR(__xludf.DUMMYFUNCTION("IMPORTRANGE(""https://docs.google.com/spreadsheets/d/1SX6NBoVAgQJ6U1MVXOaj8PK2l7WJ3RER9xtqwdhxkhw/edit?usp=sharing"",""จันทบุรี!M433"")"),19338)</f>
        <v>19338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IFERROR(__xludf.DUMMYFUNCTION("IMPORTRANGE(""https://docs.google.com/spreadsheets/d/1SX6NBoVAgQJ6U1MVXOaj8PK2l7WJ3RER9xtqwdhxkhw/edit?usp=sharing"",""จันทบุรี!J459"")"),2622)</f>
        <v>2622</v>
      </c>
      <c r="K564" s="372">
        <f ca="1">IF(I564&gt;0,J564*100/I564,0)</f>
        <v>374.57142857142856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IFERROR(__xludf.DUMMYFUNCTION("IMPORTRANGE(""https://docs.google.com/spreadsheets/d/1SX6NBoVAgQJ6U1MVXOaj8PK2l7WJ3RER9xtqwdhxkhw/edit?usp=sharing"",""จันทบุรี!M459"")"),92678)</f>
        <v>92678</v>
      </c>
      <c r="O564" s="373">
        <f t="shared" ref="O564:O568" ca="1" si="122">+IF(L564&gt;0,N564*100/L564,0)</f>
        <v>73.507296954314725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IFERROR(__xludf.DUMMYFUNCTION("IMPORTRANGE(""https://docs.google.com/spreadsheets/d/1SX6NBoVAgQJ6U1MVXOaj8PK2l7WJ3RER9xtqwdhxkhw/edit?usp=sharing"",""จันทบุรี!M461"")"),92678)</f>
        <v>92678</v>
      </c>
      <c r="O566" s="169">
        <f t="shared" ca="1" si="122"/>
        <v>73.507296954314725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IFERROR(__xludf.DUMMYFUNCTION("IMPORTRANGE(""https://docs.google.com/spreadsheets/d/1SX6NBoVAgQJ6U1MVXOaj8PK2l7WJ3RER9xtqwdhxkhw/edit?usp=sharing"",""จันทบุรี!M463"")"),92678)</f>
        <v>92678</v>
      </c>
      <c r="O568" s="169">
        <f t="shared" ca="1" si="122"/>
        <v>73.507296954314725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IFERROR(__xludf.DUMMYFUNCTION("IMPORTRANGE(""https://docs.google.com/spreadsheets/d/1SX6NBoVAgQJ6U1MVXOaj8PK2l7WJ3RER9xtqwdhxkhw/edit?usp=sharing"",""จันทบุรี!M466"")"),74798)</f>
        <v>74798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IFERROR(__xludf.DUMMYFUNCTION("IMPORTRANGE(""https://docs.google.com/spreadsheets/d/1SX6NBoVAgQJ6U1MVXOaj8PK2l7WJ3RER9xtqwdhxkhw/edit?usp=sharing"",""จันทบุรี!M467"")"),17880)</f>
        <v>17880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IFERROR(__xludf.DUMMYFUNCTION("IMPORTRANGE(""https://docs.google.com/spreadsheets/d/1SX6NBoVAgQJ6U1MVXOaj8PK2l7WJ3RER9xtqwdhxkhw/edit?usp=sharing"",""จันทบุรี!J468"")"),2622)</f>
        <v>2622</v>
      </c>
      <c r="K573" s="202">
        <f ca="1">IF(I573&gt;0,J573*100/I573,0)</f>
        <v>374.57142857142856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IFERROR(__xludf.DUMMYFUNCTION("IMPORTRANGE(""https://docs.google.com/spreadsheets/d/1SX6NBoVAgQJ6U1MVXOaj8PK2l7WJ3RER9xtqwdhxkhw/edit?usp=sharing"",""จันทบุรี!J472"")"),2480)</f>
        <v>2480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36.111111111111114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36.111111111111114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36.111111111111114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IFERROR(__xludf.DUMMYFUNCTION("IMPORTRANGE(""https://docs.google.com/spreadsheets/d/1SX6NBoVAgQJ6U1MVXOaj8PK2l7WJ3RER9xtqwdhxkhw/edit?usp=sharing"",""จันทบุรี!I523"")"),7706000)</f>
        <v>7706000</v>
      </c>
      <c r="J628" s="342">
        <f ca="1">IFERROR(__xludf.DUMMYFUNCTION("IMPORTRANGE(""https://docs.google.com/spreadsheets/d/1SX6NBoVAgQJ6U1MVXOaj8PK2l7WJ3RER9xtqwdhxkhw/edit?usp=sharing"",""จันทบุรี!J523"")"),7420000)</f>
        <v>7420000</v>
      </c>
      <c r="K628" s="343">
        <f t="shared" ref="K628:K635" ca="1" si="129">IF(I628&gt;0,J628*100/I628,0)</f>
        <v>96.288606280820133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IFERROR(__xludf.DUMMYFUNCTION("IMPORTRANGE(""https://docs.google.com/spreadsheets/d/1SX6NBoVAgQJ6U1MVXOaj8PK2l7WJ3RER9xtqwdhxkhw/edit?usp=sharing"",""จันทบุรี!I524"")"),386)</f>
        <v>386</v>
      </c>
      <c r="J629" s="342">
        <f ca="1">IFERROR(__xludf.DUMMYFUNCTION("IMPORTRANGE(""https://docs.google.com/spreadsheets/d/1SX6NBoVAgQJ6U1MVXOaj8PK2l7WJ3RER9xtqwdhxkhw/edit?usp=sharing"",""จันทบุรี!J524"")"),371)</f>
        <v>371</v>
      </c>
      <c r="K629" s="343">
        <f t="shared" ca="1" si="129"/>
        <v>96.113989637305693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IFERROR(__xludf.DUMMYFUNCTION("IMPORTRANGE(""https://docs.google.com/spreadsheets/d/1SX6NBoVAgQJ6U1MVXOaj8PK2l7WJ3RER9xtqwdhxkhw/edit?usp=sharing"",""จันทบุรี!J525"")"),1157467.3)</f>
        <v>1157467.3</v>
      </c>
      <c r="K630" s="343">
        <f t="shared" ca="1" si="129"/>
        <v>7.1073640561400726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IFERROR(__xludf.DUMMYFUNCTION("IMPORTRANGE(""https://docs.google.com/spreadsheets/d/1SX6NBoVAgQJ6U1MVXOaj8PK2l7WJ3RER9xtqwdhxkhw/edit?usp=sharing"",""จันทบุรี!J526"")"),115)</f>
        <v>115</v>
      </c>
      <c r="K631" s="343">
        <f t="shared" ca="1" si="129"/>
        <v>31.25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IFERROR(__xludf.DUMMYFUNCTION("IMPORTRANGE(""https://docs.google.com/spreadsheets/d/1SX6NBoVAgQJ6U1MVXOaj8PK2l7WJ3RER9xtqwdhxkhw/edit?usp=sharing"",""จันทบุรี!J527"")"),561568.27)</f>
        <v>561568.27</v>
      </c>
      <c r="K632" s="343">
        <f t="shared" ca="1" si="129"/>
        <v>32.364502684835024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IFERROR(__xludf.DUMMYFUNCTION("IMPORTRANGE(""https://docs.google.com/spreadsheets/d/1SX6NBoVAgQJ6U1MVXOaj8PK2l7WJ3RER9xtqwdhxkhw/edit?usp=sharing"",""จันทบุรี!J528"")"),92)</f>
        <v>92</v>
      </c>
      <c r="K633" s="343">
        <f t="shared" ca="1" si="129"/>
        <v>76.033057851239676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IFERROR(__xludf.DUMMYFUNCTION("IMPORTRANGE(""https://docs.google.com/spreadsheets/d/1SX6NBoVAgQJ6U1MVXOaj8PK2l7WJ3RER9xtqwdhxkhw/edit?usp=sharing"",""จันทบุรี!I529"")"),6640000)</f>
        <v>6640000</v>
      </c>
      <c r="J634" s="342">
        <f ca="1">IFERROR(__xludf.DUMMYFUNCTION("IMPORTRANGE(""https://docs.google.com/spreadsheets/d/1SX6NBoVAgQJ6U1MVXOaj8PK2l7WJ3RER9xtqwdhxkhw/edit?usp=sharing"",""จันทบุรี!J529"")"),5860000)</f>
        <v>5860000</v>
      </c>
      <c r="K634" s="343">
        <f t="shared" ca="1" si="129"/>
        <v>88.253012048192772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IFERROR(__xludf.DUMMYFUNCTION("IMPORTRANGE(""https://docs.google.com/spreadsheets/d/1SX6NBoVAgQJ6U1MVXOaj8PK2l7WJ3RER9xtqwdhxkhw/edit?usp=sharing"",""จันทบุรี!I530"")"),200)</f>
        <v>200</v>
      </c>
      <c r="J635" s="505">
        <f ca="1">IFERROR(__xludf.DUMMYFUNCTION("IMPORTRANGE(""https://docs.google.com/spreadsheets/d/1SX6NBoVAgQJ6U1MVXOaj8PK2l7WJ3RER9xtqwdhxkhw/edit?usp=sharing"",""จันทบุรี!J530"")"),293)</f>
        <v>293</v>
      </c>
      <c r="K635" s="487">
        <f t="shared" ca="1" si="129"/>
        <v>146.5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3000</v>
      </c>
      <c r="O636" s="511">
        <f t="shared" ref="O636:O640" ca="1" si="130">+IF(L636&gt;0,N636*100/L636,0)</f>
        <v>31.023784901758013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3000</v>
      </c>
      <c r="O638" s="523">
        <f t="shared" ca="1" si="130"/>
        <v>31.023784901758013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3000</v>
      </c>
      <c r="O640" s="523">
        <f t="shared" ca="1" si="130"/>
        <v>31.023784901758013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3000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IFERROR(__xludf.DUMMYFUNCTION("IMPORTRANGE(""https://docs.google.com/spreadsheets/d/1SX6NBoVAgQJ6U1MVXOaj8PK2l7WJ3RER9xtqwdhxkhw/edit#gid=346597447"",""จันทบุรี!M566"")"),3000)</f>
        <v>3000</v>
      </c>
      <c r="O671" s="538">
        <f ca="1">IF(L671&gt;0,N671*100/L671,0)</f>
        <v>78.125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7768575</v>
      </c>
      <c r="M8" s="23">
        <f t="shared" ca="1" si="0"/>
        <v>5113946</v>
      </c>
      <c r="N8" s="23">
        <f t="shared" ca="1" si="0"/>
        <v>6797985.040000001</v>
      </c>
      <c r="O8" s="22">
        <f t="shared" ref="O8:O16" ca="1" si="1">IF(L8&gt;0,N8*100/L8,0)</f>
        <v>87.506203389939614</v>
      </c>
      <c r="P8" s="22">
        <f t="shared" ref="P8:P16" ca="1" si="2">IF(M8&gt;0,N8*100/M8,0)</f>
        <v>132.93032503667425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7768575</v>
      </c>
      <c r="M10" s="30">
        <f t="shared" ca="1" si="4"/>
        <v>5113946</v>
      </c>
      <c r="N10" s="30">
        <f t="shared" ca="1" si="4"/>
        <v>6797985.040000001</v>
      </c>
      <c r="O10" s="29">
        <f t="shared" ca="1" si="1"/>
        <v>87.506203389939614</v>
      </c>
      <c r="P10" s="29">
        <f t="shared" ca="1" si="2"/>
        <v>132.93032503667425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6525175</v>
      </c>
      <c r="M12" s="38">
        <f t="shared" ca="1" si="6"/>
        <v>3870546</v>
      </c>
      <c r="N12" s="38">
        <f t="shared" ca="1" si="6"/>
        <v>5566585.040000001</v>
      </c>
      <c r="O12" s="38">
        <f t="shared" ca="1" si="1"/>
        <v>85.309360132103748</v>
      </c>
      <c r="P12" s="38">
        <f t="shared" ca="1" si="2"/>
        <v>143.81911595935046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2355714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4169461</v>
      </c>
      <c r="M14" s="38">
        <f t="shared" si="8"/>
        <v>0</v>
      </c>
      <c r="N14" s="38">
        <f t="shared" ca="1" si="8"/>
        <v>2076603.08</v>
      </c>
      <c r="O14" s="38">
        <f t="shared" ca="1" si="1"/>
        <v>49.805072646080632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5065946</v>
      </c>
      <c r="M18" s="23">
        <f t="shared" ca="1" si="11"/>
        <v>5113946</v>
      </c>
      <c r="N18" s="23">
        <f t="shared" ca="1" si="11"/>
        <v>4721381.9600000009</v>
      </c>
      <c r="O18" s="22">
        <f t="shared" ref="O18:O20" ca="1" si="12">IF(L18&gt;0,N18*100/L18,0)</f>
        <v>93.198426513034306</v>
      </c>
      <c r="P18" s="22">
        <f t="shared" ref="P18:P26" ca="1" si="13">IF(M18&gt;0,N18*100/M18,0)</f>
        <v>92.323656917769583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5065946</v>
      </c>
      <c r="M20" s="30">
        <f t="shared" ca="1" si="15"/>
        <v>5113946</v>
      </c>
      <c r="N20" s="30">
        <f t="shared" ca="1" si="15"/>
        <v>4721381.9600000009</v>
      </c>
      <c r="O20" s="29">
        <f t="shared" ca="1" si="12"/>
        <v>93.198426513034306</v>
      </c>
      <c r="P20" s="29">
        <f t="shared" ca="1" si="13"/>
        <v>92.323656917769583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3822546</v>
      </c>
      <c r="M22" s="41">
        <f t="shared" ca="1" si="18"/>
        <v>3870546</v>
      </c>
      <c r="N22" s="38">
        <f t="shared" ca="1" si="18"/>
        <v>3489981.9600000004</v>
      </c>
      <c r="O22" s="38">
        <f t="shared" ca="1" si="17"/>
        <v>91.299933604461543</v>
      </c>
      <c r="P22" s="38">
        <f t="shared" ca="1" si="13"/>
        <v>90.16769106994208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2355714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1466832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2702629</v>
      </c>
      <c r="M28" s="23">
        <f t="shared" si="23"/>
        <v>0</v>
      </c>
      <c r="N28" s="23">
        <f t="shared" ca="1" si="23"/>
        <v>2076603.08</v>
      </c>
      <c r="O28" s="22">
        <f t="shared" ref="O28:O30" ca="1" si="24">IF(L28&gt;0,N28*100/L28,0)</f>
        <v>76.836409288881313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2702629</v>
      </c>
      <c r="M30" s="30">
        <f t="shared" si="27"/>
        <v>0</v>
      </c>
      <c r="N30" s="30">
        <f t="shared" ca="1" si="27"/>
        <v>2076603.08</v>
      </c>
      <c r="O30" s="29">
        <f t="shared" ca="1" si="24"/>
        <v>76.836409288881313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2702629</v>
      </c>
      <c r="M32" s="38">
        <f t="shared" si="30"/>
        <v>0</v>
      </c>
      <c r="N32" s="38">
        <f t="shared" ca="1" si="30"/>
        <v>2076603.08</v>
      </c>
      <c r="O32" s="38">
        <f t="shared" ca="1" si="29"/>
        <v>76.836409288881313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2702629</v>
      </c>
      <c r="M34" s="38">
        <f t="shared" si="32"/>
        <v>0</v>
      </c>
      <c r="N34" s="38">
        <f t="shared" ca="1" si="32"/>
        <v>2076603.08</v>
      </c>
      <c r="O34" s="38">
        <f t="shared" ca="1" si="29"/>
        <v>76.836409288881313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5065946</v>
      </c>
      <c r="M37" s="54">
        <f t="shared" ca="1" si="33"/>
        <v>5113946</v>
      </c>
      <c r="N37" s="54">
        <f t="shared" ca="1" si="33"/>
        <v>4721381.9600000009</v>
      </c>
      <c r="O37" s="55">
        <f t="shared" ca="1" si="29"/>
        <v>93.198426513034306</v>
      </c>
      <c r="P37" s="55">
        <f t="shared" ca="1" si="25"/>
        <v>92.323656917769583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2062100</v>
      </c>
      <c r="N41" s="78">
        <f t="shared" ca="1" si="34"/>
        <v>1985619.9100000001</v>
      </c>
      <c r="O41" s="77">
        <f t="shared" ref="O41:O43" ca="1" si="35">IF(L41&gt;0,N41*100/L41,0)</f>
        <v>96.291155133116732</v>
      </c>
      <c r="P41" s="77">
        <f t="shared" ref="P41:P43" ca="1" si="36">IF(M41&gt;0,N41*100/M41,0)</f>
        <v>96.291155133116732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2062100</v>
      </c>
      <c r="N43" s="78">
        <f t="shared" ca="1" si="38"/>
        <v>1985619.9100000001</v>
      </c>
      <c r="O43" s="77">
        <f t="shared" ca="1" si="35"/>
        <v>96.291155133116732</v>
      </c>
      <c r="P43" s="77">
        <f t="shared" ca="1" si="36"/>
        <v>96.291155133116732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IFERROR(__xludf.DUMMYFUNCTION("IMPORTRANGE(""https://docs.google.com/spreadsheets/d/1Yj_ptqi66GCucihVvJfMjLAmec39IyEx_6qawtMGysU/edit?usp=sharing"",""สบก!Q61"")"),928100)</f>
        <v>928100</v>
      </c>
      <c r="N45" s="49">
        <f ca="1">IFERROR(__xludf.DUMMYFUNCTION("IMPORTRANGE(""https://docs.google.com/spreadsheets/d/1Yj_ptqi66GCucihVvJfMjLAmec39IyEx_6qawtMGysU/edit?usp=sharing"",""สบก!R61"")"),863619.91)</f>
        <v>863619.91</v>
      </c>
      <c r="O45" s="38">
        <f ca="1">IF(L45&gt;0,N45*100/L45,0)</f>
        <v>93.052463096649063</v>
      </c>
      <c r="P45" s="38">
        <f ca="1">IF(M45&gt;0,N45*100/M45,0)</f>
        <v>93.052463096649063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586914</v>
      </c>
      <c r="M53" s="121">
        <f t="shared" ca="1" si="39"/>
        <v>586914</v>
      </c>
      <c r="N53" s="121">
        <f t="shared" ca="1" si="39"/>
        <v>531364</v>
      </c>
      <c r="O53" s="120">
        <f t="shared" ref="O53:O55" ca="1" si="40">IF(L53&gt;0,N53*100/L53,0)</f>
        <v>90.535240256664522</v>
      </c>
      <c r="P53" s="120">
        <f t="shared" ref="P53:P55" ca="1" si="41">IF(M53&gt;0,N53*100/M53,0)</f>
        <v>90.535240256664522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586914</v>
      </c>
      <c r="M55" s="121">
        <f t="shared" ca="1" si="43"/>
        <v>586914</v>
      </c>
      <c r="N55" s="121">
        <f t="shared" ca="1" si="43"/>
        <v>531364</v>
      </c>
      <c r="O55" s="120">
        <f t="shared" ca="1" si="40"/>
        <v>90.535240256664522</v>
      </c>
      <c r="P55" s="120">
        <f t="shared" ca="1" si="41"/>
        <v>90.535240256664522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586914</v>
      </c>
      <c r="M57" s="49">
        <f ca="1">IFERROR(__xludf.DUMMYFUNCTION("IMPORTRANGE(""https://docs.google.com/spreadsheets/d/1Yj_ptqi66GCucihVvJfMjLAmec39IyEx_6qawtMGysU/edit?usp=sharing"",""สบก!Z61"")"),586914)</f>
        <v>586914</v>
      </c>
      <c r="N57" s="49">
        <f ca="1">IFERROR(__xludf.DUMMYFUNCTION("IMPORTRANGE(""https://docs.google.com/spreadsheets/d/1Yj_ptqi66GCucihVvJfMjLAmec39IyEx_6qawtMGysU/edit?usp=sharing"",""สบก!AA61"")"),531364)</f>
        <v>531364</v>
      </c>
      <c r="O57" s="38">
        <f ca="1">IF(L57&gt;0,N57*100/L57,0)</f>
        <v>90.535240256664522</v>
      </c>
      <c r="P57" s="38">
        <f ca="1">IF(M57&gt;0,N57*100/M57,0)</f>
        <v>90.535240256664522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IFERROR(__xludf.DUMMYFUNCTION("IMPORTRANGE(""https://docs.google.com/spreadsheets/d/1Yj_ptqi66GCucihVvJfMjLAmec39IyEx_6qawtMGysU/edit?usp=sharing"",""สบก!V61"")"),586914)</f>
        <v>586914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4880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4880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4880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IFERROR(__xludf.DUMMYFUNCTION("IMPORTRANGE(""https://docs.google.com/spreadsheets/d/1Yj_ptqi66GCucihVvJfMjLAmec39IyEx_6qawtMGysU/edit?usp=sharing"",""สบก!AF61"")"),4880)</f>
        <v>4880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227500</v>
      </c>
      <c r="N94" s="152">
        <f t="shared" ca="1" si="52"/>
        <v>189935</v>
      </c>
      <c r="O94" s="151">
        <f t="shared" ref="O94:O96" ca="1" si="53">IF(L94&gt;0,N94*100/L94,0)</f>
        <v>88.547785547785551</v>
      </c>
      <c r="P94" s="151">
        <f t="shared" ref="P94:P96" ca="1" si="54">IF(M94&gt;0,N94*100/M94,0)</f>
        <v>83.487912087912093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227500</v>
      </c>
      <c r="N96" s="157">
        <f t="shared" ca="1" si="56"/>
        <v>189935</v>
      </c>
      <c r="O96" s="156">
        <f t="shared" ca="1" si="53"/>
        <v>88.547785547785551</v>
      </c>
      <c r="P96" s="156">
        <f t="shared" ca="1" si="54"/>
        <v>83.487912087912093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IFERROR(__xludf.DUMMYFUNCTION("IMPORTRANGE(""https://docs.google.com/spreadsheets/d/1Yj_ptqi66GCucihVvJfMjLAmec39IyEx_6qawtMGysU/edit?usp=sharing"",""สบก!AR61"")"),135100)</f>
        <v>135100</v>
      </c>
      <c r="N98" s="169">
        <f ca="1">IFERROR(__xludf.DUMMYFUNCTION("IMPORTRANGE(""https://docs.google.com/spreadsheets/d/1Yj_ptqi66GCucihVvJfMjLAmec39IyEx_6qawtMGysU/edit?usp=sharing"",""สบก!AS61"")"),97535)</f>
        <v>97535</v>
      </c>
      <c r="O98" s="169">
        <f ca="1">IF(L98&gt;0,N98*100/L98,0)</f>
        <v>79.881244881244882</v>
      </c>
      <c r="P98" s="169">
        <f ca="1">IF(M98&gt;0,N98*100/M98,0)</f>
        <v>72.194670614359737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83837</v>
      </c>
      <c r="M118" s="152">
        <f t="shared" ca="1" si="58"/>
        <v>83837</v>
      </c>
      <c r="N118" s="152">
        <f t="shared" ca="1" si="58"/>
        <v>77296</v>
      </c>
      <c r="O118" s="151">
        <f t="shared" ref="O118:O120" ca="1" si="59">IF(L118&gt;0,N118*100/L118,0)</f>
        <v>92.19795555661581</v>
      </c>
      <c r="P118" s="151">
        <f t="shared" ref="P118:P120" ca="1" si="60">IF(M118&gt;0,N118*100/M118,0)</f>
        <v>92.19795555661581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83837</v>
      </c>
      <c r="M120" s="157">
        <f t="shared" ca="1" si="62"/>
        <v>83837</v>
      </c>
      <c r="N120" s="157">
        <f t="shared" ca="1" si="62"/>
        <v>77296</v>
      </c>
      <c r="O120" s="156">
        <f t="shared" ca="1" si="59"/>
        <v>92.19795555661581</v>
      </c>
      <c r="P120" s="156">
        <f t="shared" ca="1" si="60"/>
        <v>92.19795555661581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83837</v>
      </c>
      <c r="M122" s="168">
        <f ca="1">IFERROR(__xludf.DUMMYFUNCTION("IMPORTRANGE(""https://docs.google.com/spreadsheets/d/1Yj_ptqi66GCucihVvJfMjLAmec39IyEx_6qawtMGysU/edit?usp=sharing"",""สบก!BA61"")"),83837)</f>
        <v>83837</v>
      </c>
      <c r="N122" s="169">
        <f ca="1">IFERROR(__xludf.DUMMYFUNCTION("IMPORTRANGE(""https://docs.google.com/spreadsheets/d/1Yj_ptqi66GCucihVvJfMjLAmec39IyEx_6qawtMGysU/edit?usp=sharing"",""สบก!BB61"")"),77296)</f>
        <v>77296</v>
      </c>
      <c r="O122" s="169">
        <f ca="1">IF(L122&gt;0,N122*100/L122,0)</f>
        <v>92.19795555661581</v>
      </c>
      <c r="P122" s="169">
        <f ca="1">IF(M122&gt;0,N122*100/M122,0)</f>
        <v>92.19795555661581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IFERROR(__xludf.DUMMYFUNCTION("IMPORTRANGE(""https://docs.google.com/spreadsheets/d/1Yj_ptqi66GCucihVvJfMjLAmec39IyEx_6qawtMGysU/edit?usp=sharing"",""สบก!AX61"")"),83837)</f>
        <v>83837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843400</v>
      </c>
      <c r="M140" s="152">
        <f t="shared" ca="1" si="64"/>
        <v>843400</v>
      </c>
      <c r="N140" s="152">
        <f t="shared" ca="1" si="64"/>
        <v>797401.79</v>
      </c>
      <c r="O140" s="151">
        <f t="shared" ref="O140:O142" ca="1" si="65">IF(L140&gt;0,N140*100/L140,0)</f>
        <v>94.546097936921981</v>
      </c>
      <c r="P140" s="151">
        <f t="shared" ref="P140:P142" ca="1" si="66">IF(M140&gt;0,N140*100/M140,0)</f>
        <v>94.546097936921981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843400</v>
      </c>
      <c r="M142" s="157">
        <f t="shared" ca="1" si="68"/>
        <v>843400</v>
      </c>
      <c r="N142" s="157">
        <f t="shared" ca="1" si="68"/>
        <v>797401.79</v>
      </c>
      <c r="O142" s="156">
        <f t="shared" ca="1" si="65"/>
        <v>94.546097936921981</v>
      </c>
      <c r="P142" s="156">
        <f t="shared" ca="1" si="66"/>
        <v>94.546097936921981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843400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IFERROR(__xludf.DUMMYFUNCTION("IMPORTRANGE(""https://docs.google.com/spreadsheets/d/1Yj_ptqi66GCucihVvJfMjLAmec39IyEx_6qawtMGysU/edit?usp=sharing"",""สบก!BK61"")"),797401.79)</f>
        <v>797401.79</v>
      </c>
      <c r="O144" s="169">
        <f ca="1">IF(L144&gt;0,N144*100/L144,0)</f>
        <v>94.546097936921981</v>
      </c>
      <c r="P144" s="169">
        <f ca="1">IF(M144&gt;0,N144*100/M144,0)</f>
        <v>94.546097936921981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IFERROR(__xludf.DUMMYFUNCTION("IMPORTRANGE(""https://docs.google.com/spreadsheets/d/1Yj_ptqi66GCucihVvJfMjLAmec39IyEx_6qawtMGysU/edit?usp=sharing"",""สบก!BG61"")"),531900)</f>
        <v>531900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IFERROR(__xludf.DUMMYFUNCTION("IMPORTRANGE(""https://docs.google.com/spreadsheets/d/1SX6NBoVAgQJ6U1MVXOaj8PK2l7WJ3RER9xtqwdhxkhw/edit?usp=sharing"",""ฉะเชิงเทรา!J84"")"),104)</f>
        <v>104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IFERROR(__xludf.DUMMYFUNCTION("IMPORTRANGE(""https://docs.google.com/spreadsheets/d/1SX6NBoVAgQJ6U1MVXOaj8PK2l7WJ3RER9xtqwdhxkhw/edit?usp=sharing"",""ฉะเชิงเทรา!J85"")"),104)</f>
        <v>104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192720</v>
      </c>
      <c r="M271" s="152">
        <f t="shared" ca="1" si="83"/>
        <v>192720</v>
      </c>
      <c r="N271" s="152">
        <f t="shared" ca="1" si="83"/>
        <v>136534.72</v>
      </c>
      <c r="O271" s="151">
        <f t="shared" ref="O271:O273" ca="1" si="84">IF(L271&gt;0,N271*100/L271,0)</f>
        <v>70.8461602324616</v>
      </c>
      <c r="P271" s="151">
        <f t="shared" ref="P271:P273" ca="1" si="85">IF(M271&gt;0,N271*100/M271,0)</f>
        <v>70.8461602324616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192720</v>
      </c>
      <c r="M273" s="157">
        <f t="shared" ca="1" si="87"/>
        <v>192720</v>
      </c>
      <c r="N273" s="157">
        <f t="shared" ca="1" si="87"/>
        <v>136534.72</v>
      </c>
      <c r="O273" s="156">
        <f t="shared" ca="1" si="84"/>
        <v>70.8461602324616</v>
      </c>
      <c r="P273" s="156">
        <f t="shared" ca="1" si="85"/>
        <v>70.8461602324616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192720</v>
      </c>
      <c r="M275" s="168">
        <f ca="1">IFERROR(__xludf.DUMMYFUNCTION("IMPORTRANGE(""https://docs.google.com/spreadsheets/d/1Yj_ptqi66GCucihVvJfMjLAmec39IyEx_6qawtMGysU/edit?usp=sharing"",""สบก!CK61"")"),192720)</f>
        <v>192720</v>
      </c>
      <c r="N275" s="169">
        <f ca="1">IFERROR(__xludf.DUMMYFUNCTION("IMPORTRANGE(""https://docs.google.com/spreadsheets/d/1Yj_ptqi66GCucihVvJfMjLAmec39IyEx_6qawtMGysU/edit?usp=sharing"",""สบก!CL61"")"),136534.72)</f>
        <v>136534.72</v>
      </c>
      <c r="O275" s="169">
        <f ca="1">IF(L275&gt;0,N275*100/L275,0)</f>
        <v>70.8461602324616</v>
      </c>
      <c r="P275" s="169">
        <f ca="1">IF(M275&gt;0,N275*100/M275,0)</f>
        <v>70.8461602324616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IFERROR(__xludf.DUMMYFUNCTION("IMPORTRANGE(""https://docs.google.com/spreadsheets/d/1Yj_ptqi66GCucihVvJfMjLAmec39IyEx_6qawtMGysU/edit?usp=sharing"",""สบก!CH61"")"),192720)</f>
        <v>192720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IFERROR(__xludf.DUMMYFUNCTION("IMPORTRANGE(""https://docs.google.com/spreadsheets/d/1SX6NBoVAgQJ6U1MVXOaj8PK2l7WJ3RER9xtqwdhxkhw/edit?usp=sharing"",""ฉะเชิงเทรา!J228"")"),255)</f>
        <v>255</v>
      </c>
      <c r="K328" s="318">
        <f ca="1">IF(I328&gt;0,J328*100/I328,0)</f>
        <v>121.42857142857143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1020070</v>
      </c>
      <c r="N329" s="152">
        <f t="shared" ca="1" si="98"/>
        <v>905825.54</v>
      </c>
      <c r="O329" s="151">
        <f t="shared" ref="O329:O331" ca="1" si="99">IF(L329&gt;0,N329*100/L329,0)</f>
        <v>91.955448851350667</v>
      </c>
      <c r="P329" s="151">
        <f t="shared" ref="P329:P331" ca="1" si="100">IF(M329&gt;0,N329*100/M329,0)</f>
        <v>88.800331349809326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1020070</v>
      </c>
      <c r="N331" s="157">
        <f t="shared" ca="1" si="102"/>
        <v>905825.54</v>
      </c>
      <c r="O331" s="156">
        <f t="shared" ca="1" si="99"/>
        <v>91.955448851350667</v>
      </c>
      <c r="P331" s="156">
        <f t="shared" ca="1" si="100"/>
        <v>88.800331349809326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IFERROR(__xludf.DUMMYFUNCTION("IMPORTRANGE(""https://docs.google.com/spreadsheets/d/1Yj_ptqi66GCucihVvJfMjLAmec39IyEx_6qawtMGysU/edit?usp=sharing"",""สบก!DM61"")"),888825.54)</f>
        <v>888825.54</v>
      </c>
      <c r="O333" s="169">
        <f ca="1">IF(L333&gt;0,N333*100/L333,0)</f>
        <v>91.814180792711269</v>
      </c>
      <c r="P333" s="169">
        <f ca="1">IF(M333&gt;0,N333*100/M333,0)</f>
        <v>88.610519704507169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IFERROR(__xludf.DUMMYFUNCTION("IMPORTRANGE(""https://docs.google.com/spreadsheets/d/1SX6NBoVAgQJ6U1MVXOaj8PK2l7WJ3RER9xtqwdhxkhw/edit?usp=sharing"",""ฉะเชิงเทรา!J234"")"),400)</f>
        <v>400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IFERROR(__xludf.DUMMYFUNCTION("IMPORTRANGE(""https://docs.google.com/spreadsheets/d/1SX6NBoVAgQJ6U1MVXOaj8PK2l7WJ3RER9xtqwdhxkhw/edit?usp=sharing"",""ฉะเชิงเทรา!J235"")"),4949.77)</f>
        <v>4949.7700000000004</v>
      </c>
      <c r="K340" s="343">
        <f t="shared" ca="1" si="103"/>
        <v>156.63829113924052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IFERROR(__xludf.DUMMYFUNCTION("IMPORTRANGE(""https://docs.google.com/spreadsheets/d/1SX6NBoVAgQJ6U1MVXOaj8PK2l7WJ3RER9xtqwdhxkhw/edit?usp=sharing"",""ฉะเชิงเทรา!J236"")"),334)</f>
        <v>334</v>
      </c>
      <c r="K341" s="343">
        <f t="shared" ca="1" si="103"/>
        <v>159.04761904761904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IFERROR(__xludf.DUMMYFUNCTION("IMPORTRANGE(""https://docs.google.com/spreadsheets/d/1SX6NBoVAgQJ6U1MVXOaj8PK2l7WJ3RER9xtqwdhxkhw/edit?usp=sharing"",""ฉะเชิงเทรา!J237"")"),4527.19)</f>
        <v>4527.1899999999996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IFERROR(__xludf.DUMMYFUNCTION("IMPORTRANGE(""https://docs.google.com/spreadsheets/d/1SX6NBoVAgQJ6U1MVXOaj8PK2l7WJ3RER9xtqwdhxkhw/edit?usp=sharing"",""ฉะเชิงเทรา!J238"")"),31)</f>
        <v>31</v>
      </c>
      <c r="K343" s="343">
        <f t="shared" ca="1" si="103"/>
        <v>14.761904761904763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IFERROR(__xludf.DUMMYFUNCTION("IMPORTRANGE(""https://docs.google.com/spreadsheets/d/1SX6NBoVAgQJ6U1MVXOaj8PK2l7WJ3RER9xtqwdhxkhw/edit?usp=sharing"",""ฉะเชิงเทรา!J239"")"),458.43)</f>
        <v>458.43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IFERROR(__xludf.DUMMYFUNCTION("IMPORTRANGE(""https://docs.google.com/spreadsheets/d/1SX6NBoVAgQJ6U1MVXOaj8PK2l7WJ3RER9xtqwdhxkhw/edit?usp=sharing"",""ฉะเชิงเทรา!J240"")"),255)</f>
        <v>255</v>
      </c>
      <c r="K345" s="343">
        <f t="shared" ca="1" si="103"/>
        <v>121.42857142857143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IFERROR(__xludf.DUMMYFUNCTION("IMPORTRANGE(""https://docs.google.com/spreadsheets/d/1SX6NBoVAgQJ6U1MVXOaj8PK2l7WJ3RER9xtqwdhxkhw/edit?usp=sharing"",""ฉะเชิงเทรา!J241"")"),3757.04999999999)</f>
        <v>3757.0499999999902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IFERROR(__xludf.DUMMYFUNCTION("IMPORTRANGE(""https://docs.google.com/spreadsheets/d/1SX6NBoVAgQJ6U1MVXOaj8PK2l7WJ3RER9xtqwdhxkhw/edit?usp=sharing"",""ฉะเชิงเทรา!L242"")"),2702629)</f>
        <v>2702629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IFERROR(__xludf.DUMMYFUNCTION("IMPORTRANGE(""https://docs.google.com/spreadsheets/d/1SX6NBoVAgQJ6U1MVXOaj8PK2l7WJ3RER9xtqwdhxkhw/edit?usp=sharing"",""ฉะเชิงเทรา!M242"")"),2076603.08)</f>
        <v>2076603.08</v>
      </c>
      <c r="O347" s="358">
        <f ca="1">+IF(L347&gt;0,N347*100/L347,0)</f>
        <v>76.836409288881313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IFERROR(__xludf.DUMMYFUNCTION("IMPORTRANGE(""https://docs.google.com/spreadsheets/d/1SX6NBoVAgQJ6U1MVXOaj8PK2l7WJ3RER9xtqwdhxkhw/edit?usp=sharing"",""ฉะเชิงเทรา!M244"")"),274872.98)</f>
        <v>274872.98</v>
      </c>
      <c r="O349" s="373">
        <f ca="1">+IF(L349&gt;0,N349*100/L349,0)</f>
        <v>84.696179207493685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IFERROR(__xludf.DUMMYFUNCTION("IMPORTRANGE(""https://docs.google.com/spreadsheets/d/1SX6NBoVAgQJ6U1MVXOaj8PK2l7WJ3RER9xtqwdhxkhw/edit?usp=sharing"",""ฉะเชิงเทรา!M247"")"),274872.98)</f>
        <v>274872.98</v>
      </c>
      <c r="O352" s="165">
        <f t="shared" ca="1" si="105"/>
        <v>84.696179207493685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IFERROR(__xludf.DUMMYFUNCTION("IMPORTRANGE(""https://docs.google.com/spreadsheets/d/1SX6NBoVAgQJ6U1MVXOaj8PK2l7WJ3RER9xtqwdhxkhw/edit?usp=sharing"",""ฉะเชิงเทรา!M249"")"),274872.98)</f>
        <v>274872.98</v>
      </c>
      <c r="O354" s="169">
        <f t="shared" ca="1" si="105"/>
        <v>84.696179207493685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IFERROR(__xludf.DUMMYFUNCTION("IMPORTRANGE(""https://docs.google.com/spreadsheets/d/1SX6NBoVAgQJ6U1MVXOaj8PK2l7WJ3RER9xtqwdhxkhw/edit?usp=sharing"",""ฉะเชิงเทรา!M252"")"),106332.98)</f>
        <v>106332.98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IFERROR(__xludf.DUMMYFUNCTION("IMPORTRANGE(""https://docs.google.com/spreadsheets/d/1SX6NBoVAgQJ6U1MVXOaj8PK2l7WJ3RER9xtqwdhxkhw/edit?usp=sharing"",""ฉะเชิงเทรา!M253"")"),31380)</f>
        <v>31380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IFERROR(__xludf.DUMMYFUNCTION("IMPORTRANGE(""https://docs.google.com/spreadsheets/d/1SX6NBoVAgQJ6U1MVXOaj8PK2l7WJ3RER9xtqwdhxkhw/edit?usp=sharing"",""ฉะเชิงเทรา!M275"")"),706342.78)</f>
        <v>706342.78</v>
      </c>
      <c r="O380" s="373">
        <f ca="1">+IF(L380&gt;0,N380*100/L380,0)</f>
        <v>68.675648504647455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IFERROR(__xludf.DUMMYFUNCTION("IMPORTRANGE(""https://docs.google.com/spreadsheets/d/1SX6NBoVAgQJ6U1MVXOaj8PK2l7WJ3RER9xtqwdhxkhw/edit?usp=sharing"",""ฉะเชิงเทรา!M278"")"),706342.78)</f>
        <v>706342.78</v>
      </c>
      <c r="O383" s="165">
        <f t="shared" ca="1" si="109"/>
        <v>68.675648504647455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IFERROR(__xludf.DUMMYFUNCTION("IMPORTRANGE(""https://docs.google.com/spreadsheets/d/1SX6NBoVAgQJ6U1MVXOaj8PK2l7WJ3RER9xtqwdhxkhw/edit?usp=sharing"",""ฉะเชิงเทรา!M280"")"),706342.78)</f>
        <v>706342.78</v>
      </c>
      <c r="O385" s="169">
        <f t="shared" ca="1" si="109"/>
        <v>68.675648504647455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IFERROR(__xludf.DUMMYFUNCTION("IMPORTRANGE(""https://docs.google.com/spreadsheets/d/1SX6NBoVAgQJ6U1MVXOaj8PK2l7WJ3RER9xtqwdhxkhw/edit?usp=sharing"",""ฉะเชิงเทรา!M283"")"),103766.78)</f>
        <v>103766.78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IFERROR(__xludf.DUMMYFUNCTION("IMPORTRANGE(""https://docs.google.com/spreadsheets/d/1SX6NBoVAgQJ6U1MVXOaj8PK2l7WJ3RER9xtqwdhxkhw/edit?usp=sharing"",""ฉะเชิงเทรา!M284"")"),42255)</f>
        <v>42255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IFERROR(__xludf.DUMMYFUNCTION("IMPORTRANGE(""https://docs.google.com/spreadsheets/d/1SX6NBoVAgQJ6U1MVXOaj8PK2l7WJ3RER9xtqwdhxkhw/edit?usp=sharing"",""ฉะเชิงเทรา!M296"")"),267520)</f>
        <v>267520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IFERROR(__xludf.DUMMYFUNCTION("IMPORTRANGE(""https://docs.google.com/spreadsheets/d/1SX6NBoVAgQJ6U1MVXOaj8PK2l7WJ3RER9xtqwdhxkhw/edit?usp=sharing"",""ฉะเชิงเทรา!M299"")"),267520)</f>
        <v>267520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IFERROR(__xludf.DUMMYFUNCTION("IMPORTRANGE(""https://docs.google.com/spreadsheets/d/1SX6NBoVAgQJ6U1MVXOaj8PK2l7WJ3RER9xtqwdhxkhw/edit?usp=sharing"",""ฉะเชิงเทรา!M301"")"),267520)</f>
        <v>267520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IFERROR(__xludf.DUMMYFUNCTION("IMPORTRANGE(""https://docs.google.com/spreadsheets/d/1SX6NBoVAgQJ6U1MVXOaj8PK2l7WJ3RER9xtqwdhxkhw/edit?usp=sharing"",""ฉะเชิงเทรา!M305"")"),37740)</f>
        <v>37740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IFERROR(__xludf.DUMMYFUNCTION("IMPORTRANGE(""https://docs.google.com/spreadsheets/d/1SX6NBoVAgQJ6U1MVXOaj8PK2l7WJ3RER9xtqwdhxkhw/edit?usp=sharing"",""ฉะเชิงเทรา!M330"")"),184000)</f>
        <v>184000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IFERROR(__xludf.DUMMYFUNCTION("IMPORTRANGE(""https://docs.google.com/spreadsheets/d/1SX6NBoVAgQJ6U1MVXOaj8PK2l7WJ3RER9xtqwdhxkhw/edit?usp=sharing"",""ฉะเชิงเทรา!M332"")"),184000)</f>
        <v>184000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IFERROR(__xludf.DUMMYFUNCTION("IMPORTRANGE(""https://docs.google.com/spreadsheets/d/1SX6NBoVAgQJ6U1MVXOaj8PK2l7WJ3RER9xtqwdhxkhw/edit?usp=sharing"",""ฉะเชิงเทรา!M334"")"),184000)</f>
        <v>184000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IFERROR(__xludf.DUMMYFUNCTION("IMPORTRANGE(""https://docs.google.com/spreadsheets/d/1SX6NBoVAgQJ6U1MVXOaj8PK2l7WJ3RER9xtqwdhxkhw/edit?usp=sharing"",""ฉะเชิงเทรา!J350"")"),24903)</f>
        <v>24903</v>
      </c>
      <c r="K455" s="372">
        <f ca="1">IF(I455&gt;0,J455*100/I455,0)</f>
        <v>100.00401574170749</v>
      </c>
      <c r="L455" s="373">
        <f ca="1">IFERROR(__xludf.DUMMYFUNCTION("IMPORTRANGE(""https://docs.google.com/spreadsheets/d/1SX6NBoVAgQJ6U1MVXOaj8PK2l7WJ3RER9xtqwdhxkhw/edit?usp=sharing"",""ฉะเชิงเทรา!L350"")"),381979)</f>
        <v>381979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IFERROR(__xludf.DUMMYFUNCTION("IMPORTRANGE(""https://docs.google.com/spreadsheets/d/1SX6NBoVAgQJ6U1MVXOaj8PK2l7WJ3RER9xtqwdhxkhw/edit?usp=sharing"",""ฉะเชิงเทรา!M350"")"),218368)</f>
        <v>218368</v>
      </c>
      <c r="O455" s="373">
        <f t="shared" ref="O455:O459" ca="1" si="116">+IF(L455&gt;0,N455*100/L455,0)</f>
        <v>57.167540623961003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IFERROR(__xludf.DUMMYFUNCTION("IMPORTRANGE(""https://docs.google.com/spreadsheets/d/1SX6NBoVAgQJ6U1MVXOaj8PK2l7WJ3RER9xtqwdhxkhw/edit?usp=sharing"",""ฉะเชิงเทรา!L352"")"),381979)</f>
        <v>381979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IFERROR(__xludf.DUMMYFUNCTION("IMPORTRANGE(""https://docs.google.com/spreadsheets/d/1SX6NBoVAgQJ6U1MVXOaj8PK2l7WJ3RER9xtqwdhxkhw/edit?usp=sharing"",""ฉะเชิงเทรา!M352"")"),218368)</f>
        <v>218368</v>
      </c>
      <c r="O457" s="169">
        <f t="shared" ca="1" si="116"/>
        <v>57.167540623961003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IFERROR(__xludf.DUMMYFUNCTION("IMPORTRANGE(""https://docs.google.com/spreadsheets/d/1SX6NBoVAgQJ6U1MVXOaj8PK2l7WJ3RER9xtqwdhxkhw/edit?usp=sharing"",""ฉะเชิงเทรา!L354"")"),381979)</f>
        <v>381979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IFERROR(__xludf.DUMMYFUNCTION("IMPORTRANGE(""https://docs.google.com/spreadsheets/d/1SX6NBoVAgQJ6U1MVXOaj8PK2l7WJ3RER9xtqwdhxkhw/edit?usp=sharing"",""ฉะเชิงเทรา!M354"")"),218368)</f>
        <v>218368</v>
      </c>
      <c r="O459" s="169">
        <f t="shared" ca="1" si="116"/>
        <v>57.167540623961003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IFERROR(__xludf.DUMMYFUNCTION("IMPORTRANGE(""https://docs.google.com/spreadsheets/d/1SX6NBoVAgQJ6U1MVXOaj8PK2l7WJ3RER9xtqwdhxkhw/edit?usp=sharing"",""ฉะเชิงเทรา!M358"")"),218368)</f>
        <v>218368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IFERROR(__xludf.DUMMYFUNCTION("IMPORTRANGE(""https://docs.google.com/spreadsheets/d/1SX6NBoVAgQJ6U1MVXOaj8PK2l7WJ3RER9xtqwdhxkhw/edit?usp=sharing"",""ฉะเชิงเทรา!J359"")"),24903)</f>
        <v>24903</v>
      </c>
      <c r="K464" s="269">
        <f t="shared" ref="K464:K515" ca="1" si="117">IF(I464&gt;0,J464*100/I464,0)</f>
        <v>100.00401574170749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IFERROR(__xludf.DUMMYFUNCTION("IMPORTRANGE(""https://docs.google.com/spreadsheets/d/1SX6NBoVAgQJ6U1MVXOaj8PK2l7WJ3RER9xtqwdhxkhw/edit?usp=sharing"",""ฉะเชิงเทรา!J376"")"),24903)</f>
        <v>24903</v>
      </c>
      <c r="K481" s="202">
        <f t="shared" ca="1" si="117"/>
        <v>100.00401574170749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IFERROR(__xludf.DUMMYFUNCTION("IMPORTRANGE(""https://docs.google.com/spreadsheets/d/1SX6NBoVAgQJ6U1MVXOaj8PK2l7WJ3RER9xtqwdhxkhw/edit?usp=sharing"",""ฉะเชิงเทรา!J377"")"),2367)</f>
        <v>2367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IFERROR(__xludf.DUMMYFUNCTION("IMPORTRANGE(""https://docs.google.com/spreadsheets/d/1SX6NBoVAgQJ6U1MVXOaj8PK2l7WJ3RER9xtqwdhxkhw/edit?usp=sharing"",""ฉะเชิงเทรา!J378"")"),20812)</f>
        <v>20812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IFERROR(__xludf.DUMMYFUNCTION("IMPORTRANGE(""https://docs.google.com/spreadsheets/d/1SX6NBoVAgQJ6U1MVXOaj8PK2l7WJ3RER9xtqwdhxkhw/edit?usp=sharing"",""ฉะเชิงเทรา!J379"")"),1963)</f>
        <v>1963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IFERROR(__xludf.DUMMYFUNCTION("IMPORTRANGE(""https://docs.google.com/spreadsheets/d/1SX6NBoVAgQJ6U1MVXOaj8PK2l7WJ3RER9xtqwdhxkhw/edit?usp=sharing"",""ฉะเชิงเทรา!J382"")"),2908)</f>
        <v>2908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IFERROR(__xludf.DUMMYFUNCTION("IMPORTRANGE(""https://docs.google.com/spreadsheets/d/1SX6NBoVAgQJ6U1MVXOaj8PK2l7WJ3RER9xtqwdhxkhw/edit?usp=sharing"",""ฉะเชิงเทรา!J383"")"),231)</f>
        <v>231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IFERROR(__xludf.DUMMYFUNCTION("IMPORTRANGE(""https://docs.google.com/spreadsheets/d/1SX6NBoVAgQJ6U1MVXOaj8PK2l7WJ3RER9xtqwdhxkhw/edit?usp=sharing"",""ฉะเชิงเทรา!J384"")"),2881)</f>
        <v>2881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IFERROR(__xludf.DUMMYFUNCTION("IMPORTRANGE(""https://docs.google.com/spreadsheets/d/1SX6NBoVAgQJ6U1MVXOaj8PK2l7WJ3RER9xtqwdhxkhw/edit?usp=sharing"",""ฉะเชิงเทรา!J385"")"),229)</f>
        <v>229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IFERROR(__xludf.DUMMYFUNCTION("IMPORTRANGE(""https://docs.google.com/spreadsheets/d/1SX6NBoVAgQJ6U1MVXOaj8PK2l7WJ3RER9xtqwdhxkhw/edit?usp=sharing"",""ฉะเชิงเทรา!J386"")"),27)</f>
        <v>27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IFERROR(__xludf.DUMMYFUNCTION("IMPORTRANGE(""https://docs.google.com/spreadsheets/d/1SX6NBoVAgQJ6U1MVXOaj8PK2l7WJ3RER9xtqwdhxkhw/edit?usp=sharing"",""ฉะเชิงเทรา!J388"")"),1169)</f>
        <v>1169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IFERROR(__xludf.DUMMYFUNCTION("IMPORTRANGE(""https://docs.google.com/spreadsheets/d/1SX6NBoVAgQJ6U1MVXOaj8PK2l7WJ3RER9xtqwdhxkhw/edit?usp=sharing"",""ฉะเชิงเทรา!J389"")"),172)</f>
        <v>172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IFERROR(__xludf.DUMMYFUNCTION("IMPORTRANGE(""https://docs.google.com/spreadsheets/d/1SX6NBoVAgQJ6U1MVXOaj8PK2l7WJ3RER9xtqwdhxkhw/edit?usp=sharing"",""ฉะเชิงเทรา!J390"")"),14)</f>
        <v>14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IFERROR(__xludf.DUMMYFUNCTION("IMPORTRANGE(""https://docs.google.com/spreadsheets/d/1SX6NBoVAgQJ6U1MVXOaj8PK2l7WJ3RER9xtqwdhxkhw/edit?usp=sharing"",""ฉะเชิงเทรา!J391"")"),1)</f>
        <v>1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IFERROR(__xludf.DUMMYFUNCTION("IMPORTRANGE(""https://docs.google.com/spreadsheets/d/1SX6NBoVAgQJ6U1MVXOaj8PK2l7WJ3RER9xtqwdhxkhw/edit?usp=sharing"",""ฉะเชิงเทรา!J392"")"),1802)</f>
        <v>1802</v>
      </c>
      <c r="K497" s="444">
        <f t="shared" ca="1" si="117"/>
        <v>100.05552470849528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IFERROR(__xludf.DUMMYFUNCTION("IMPORTRANGE(""https://docs.google.com/spreadsheets/d/1SX6NBoVAgQJ6U1MVXOaj8PK2l7WJ3RER9xtqwdhxkhw/edit?usp=sharing"",""ฉะเชิงเทรา!J393"")"),1802)</f>
        <v>1802</v>
      </c>
      <c r="K498" s="163">
        <f t="shared" ca="1" si="117"/>
        <v>100.05552470849528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IFERROR(__xludf.DUMMYFUNCTION("IMPORTRANGE(""https://docs.google.com/spreadsheets/d/1SX6NBoVAgQJ6U1MVXOaj8PK2l7WJ3RER9xtqwdhxkhw/edit?usp=sharing"",""ฉะเชิงเทรา!J394"")"),160)</f>
        <v>160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IFERROR(__xludf.DUMMYFUNCTION("IMPORTRANGE(""https://docs.google.com/spreadsheets/d/1SX6NBoVAgQJ6U1MVXOaj8PK2l7WJ3RER9xtqwdhxkhw/edit?usp=sharing"",""ฉะเชิงเทรา!J395"")"),1802)</f>
        <v>1802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IFERROR(__xludf.DUMMYFUNCTION("IMPORTRANGE(""https://docs.google.com/spreadsheets/d/1SX6NBoVAgQJ6U1MVXOaj8PK2l7WJ3RER9xtqwdhxkhw/edit?usp=sharing"",""ฉะเชิงเทรา!J396"")"),160)</f>
        <v>160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IFERROR(__xludf.DUMMYFUNCTION("IMPORTRANGE(""https://docs.google.com/spreadsheets/d/1SX6NBoVAgQJ6U1MVXOaj8PK2l7WJ3RER9xtqwdhxkhw/edit?usp=sharing"",""ฉะเชิงเทรา!J397"")"),1718)</f>
        <v>1718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IFERROR(__xludf.DUMMYFUNCTION("IMPORTRANGE(""https://docs.google.com/spreadsheets/d/1SX6NBoVAgQJ6U1MVXOaj8PK2l7WJ3RER9xtqwdhxkhw/edit?usp=sharing"",""ฉะเชิงเทรา!J398"")"),149)</f>
        <v>149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IFERROR(__xludf.DUMMYFUNCTION("IMPORTRANGE(""https://docs.google.com/spreadsheets/d/1SX6NBoVAgQJ6U1MVXOaj8PK2l7WJ3RER9xtqwdhxkhw/edit?usp=sharing"",""ฉะเชิงเทรา!J399"")"),84)</f>
        <v>84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IFERROR(__xludf.DUMMYFUNCTION("IMPORTRANGE(""https://docs.google.com/spreadsheets/d/1SX6NBoVAgQJ6U1MVXOaj8PK2l7WJ3RER9xtqwdhxkhw/edit?usp=sharing"",""ฉะเชิงเทรา!J420"")"),9.6375)</f>
        <v>9.6374999999999993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IFERROR(__xludf.DUMMYFUNCTION("IMPORTRANGE(""https://docs.google.com/spreadsheets/d/1SX6NBoVAgQJ6U1MVXOaj8PK2l7WJ3RER9xtqwdhxkhw/edit?usp=sharing"",""ฉะเชิงเทรา!J422"")"),7)</f>
        <v>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IFERROR(__xludf.DUMMYFUNCTION("IMPORTRANGE(""https://docs.google.com/spreadsheets/d/1SX6NBoVAgQJ6U1MVXOaj8PK2l7WJ3RER9xtqwdhxkhw/edit?usp=sharing"",""ฉะเชิงเทรา!J424"")"),2.6375)</f>
        <v>2.6375000000000002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IFERROR(__xludf.DUMMYFUNCTION("IMPORTRANGE(""https://docs.google.com/spreadsheets/d/1SX6NBoVAgQJ6U1MVXOaj8PK2l7WJ3RER9xtqwdhxkhw/edit?usp=sharing"",""ฉะเชิงเทรา!J438"")"),1)</f>
        <v>1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IFERROR(__xludf.DUMMYFUNCTION("IMPORTRANGE(""https://docs.google.com/spreadsheets/d/1SX6NBoVAgQJ6U1MVXOaj8PK2l7WJ3RER9xtqwdhxkhw/edit?usp=sharing"",""ฉะเชิงเทรา!J459"")"),8491)</f>
        <v>8491</v>
      </c>
      <c r="K564" s="372">
        <f ca="1">IF(I564&gt;0,J564*100/I564,0)</f>
        <v>471.72222222222223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IFERROR(__xludf.DUMMYFUNCTION("IMPORTRANGE(""https://docs.google.com/spreadsheets/d/1SX6NBoVAgQJ6U1MVXOaj8PK2l7WJ3RER9xtqwdhxkhw/edit?usp=sharing"",""ฉะเชิงเทรา!M459"")"),131701.36)</f>
        <v>131701.35999999999</v>
      </c>
      <c r="O564" s="373">
        <f t="shared" ref="O564:O568" ca="1" si="122">+IF(L564&gt;0,N564*100/L564,0)</f>
        <v>93.431725312145275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IFERROR(__xludf.DUMMYFUNCTION("IMPORTRANGE(""https://docs.google.com/spreadsheets/d/1SX6NBoVAgQJ6U1MVXOaj8PK2l7WJ3RER9xtqwdhxkhw/edit?usp=sharing"",""ฉะเชิงเทรา!M461"")"),131701.36)</f>
        <v>131701.35999999999</v>
      </c>
      <c r="O566" s="169">
        <f t="shared" ca="1" si="122"/>
        <v>93.431725312145275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IFERROR(__xludf.DUMMYFUNCTION("IMPORTRANGE(""https://docs.google.com/spreadsheets/d/1SX6NBoVAgQJ6U1MVXOaj8PK2l7WJ3RER9xtqwdhxkhw/edit?usp=sharing"",""ฉะเชิงเทรา!M463"")"),131701.36)</f>
        <v>131701.35999999999</v>
      </c>
      <c r="O568" s="169">
        <f t="shared" ca="1" si="122"/>
        <v>93.431725312145275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IFERROR(__xludf.DUMMYFUNCTION("IMPORTRANGE(""https://docs.google.com/spreadsheets/d/1SX6NBoVAgQJ6U1MVXOaj8PK2l7WJ3RER9xtqwdhxkhw/edit?usp=sharing"",""ฉะเชิงเทรา!M467"")"),38935)</f>
        <v>38935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IFERROR(__xludf.DUMMYFUNCTION("IMPORTRANGE(""https://docs.google.com/spreadsheets/d/1SX6NBoVAgQJ6U1MVXOaj8PK2l7WJ3RER9xtqwdhxkhw/edit?usp=sharing"",""ฉะเชิงเทรา!J468"")"),8491)</f>
        <v>8491</v>
      </c>
      <c r="K573" s="202">
        <f ca="1">IF(I573&gt;0,J573*100/I573,0)</f>
        <v>471.72222222222223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IFERROR(__xludf.DUMMYFUNCTION("IMPORTRANGE(""https://docs.google.com/spreadsheets/d/1SX6NBoVAgQJ6U1MVXOaj8PK2l7WJ3RER9xtqwdhxkhw/edit?usp=sharing"",""ฉะเชิงเทรา!J471"")"),349)</f>
        <v>349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IFERROR(__xludf.DUMMYFUNCTION("IMPORTRANGE(""https://docs.google.com/spreadsheets/d/1SX6NBoVAgQJ6U1MVXOaj8PK2l7WJ3RER9xtqwdhxkhw/edit?usp=sharing"",""ฉะเชิงเทรา!J472"")"),8142)</f>
        <v>8142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IFERROR(__xludf.DUMMYFUNCTION("IMPORTRANGE(""https://docs.google.com/spreadsheets/d/1SX6NBoVAgQJ6U1MVXOaj8PK2l7WJ3RER9xtqwdhxkhw/edit?usp=sharing"",""ฉะเชิงเทรา!J475"")"),39)</f>
        <v>39</v>
      </c>
      <c r="K580" s="372">
        <f ca="1">IF(I580&gt;0,J580*100/I580,0)</f>
        <v>19.5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IFERROR(__xludf.DUMMYFUNCTION("IMPORTRANGE(""https://docs.google.com/spreadsheets/d/1SX6NBoVAgQJ6U1MVXOaj8PK2l7WJ3RER9xtqwdhxkhw/edit?usp=sharing"",""ฉะเชิงเทรา!M475"")"),248587.96)</f>
        <v>248587.96</v>
      </c>
      <c r="O580" s="373">
        <f t="shared" ref="O580:O584" ca="1" si="124">+IF(L580&gt;0,N580*100/L580,0)</f>
        <v>75.742827544180372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IFERROR(__xludf.DUMMYFUNCTION("IMPORTRANGE(""https://docs.google.com/spreadsheets/d/1SX6NBoVAgQJ6U1MVXOaj8PK2l7WJ3RER9xtqwdhxkhw/edit?usp=sharing"",""ฉะเชิงเทรา!M477"")"),248587.96)</f>
        <v>248587.96</v>
      </c>
      <c r="O582" s="169">
        <f t="shared" ca="1" si="124"/>
        <v>75.742827544180372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IFERROR(__xludf.DUMMYFUNCTION("IMPORTRANGE(""https://docs.google.com/spreadsheets/d/1SX6NBoVAgQJ6U1MVXOaj8PK2l7WJ3RER9xtqwdhxkhw/edit?usp=sharing"",""ฉะเชิงเทรา!M479"")"),248587.96)</f>
        <v>248587.96</v>
      </c>
      <c r="O584" s="169">
        <f t="shared" ca="1" si="124"/>
        <v>75.742827544180372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IFERROR(__xludf.DUMMYFUNCTION("IMPORTRANGE(""https://docs.google.com/spreadsheets/d/1SX6NBoVAgQJ6U1MVXOaj8PK2l7WJ3RER9xtqwdhxkhw/edit?usp=sharing"",""ฉะเชิงเทรา!M482"")"),79199.96)</f>
        <v>79199.960000000006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IFERROR(__xludf.DUMMYFUNCTION("IMPORTRANGE(""https://docs.google.com/spreadsheets/d/1SX6NBoVAgQJ6U1MVXOaj8PK2l7WJ3RER9xtqwdhxkhw/edit?usp=sharing"",""ฉะเชิงเทรา!M483"")"),169388)</f>
        <v>169388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IFERROR(__xludf.DUMMYFUNCTION("IMPORTRANGE(""https://docs.google.com/spreadsheets/d/1SX6NBoVAgQJ6U1MVXOaj8PK2l7WJ3RER9xtqwdhxkhw/edit?usp=sharing"",""ฉะเชิงเทรา!J484"")"),220)</f>
        <v>220</v>
      </c>
      <c r="K589" s="163">
        <f t="shared" ref="K589:K596" ca="1" si="125">IF(I589&gt;0,J589*100/I589,0)</f>
        <v>110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IFERROR(__xludf.DUMMYFUNCTION("IMPORTRANGE(""https://docs.google.com/spreadsheets/d/1SX6NBoVAgQJ6U1MVXOaj8PK2l7WJ3RER9xtqwdhxkhw/edit?usp=sharing"",""ฉะเชิงเทรา!J485"")"),171.31)</f>
        <v>171.31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IFERROR(__xludf.DUMMYFUNCTION("IMPORTRANGE(""https://docs.google.com/spreadsheets/d/1SX6NBoVAgQJ6U1MVXOaj8PK2l7WJ3RER9xtqwdhxkhw/edit?usp=sharing"",""ฉะเชิงเทรา!J486"")"),302)</f>
        <v>302</v>
      </c>
      <c r="K591" s="163">
        <f t="shared" ca="1" si="125"/>
        <v>151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IFERROR(__xludf.DUMMYFUNCTION("IMPORTRANGE(""https://docs.google.com/spreadsheets/d/1SX6NBoVAgQJ6U1MVXOaj8PK2l7WJ3RER9xtqwdhxkhw/edit?usp=sharing"",""ฉะเชิงเทรา!J487"")"),213.48)</f>
        <v>213.48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IFERROR(__xludf.DUMMYFUNCTION("IMPORTRANGE(""https://docs.google.com/spreadsheets/d/1SX6NBoVAgQJ6U1MVXOaj8PK2l7WJ3RER9xtqwdhxkhw/edit?usp=sharing"",""ฉะเชิงเทรา!J488"")"),251)</f>
        <v>251</v>
      </c>
      <c r="K593" s="163">
        <f t="shared" ca="1" si="125"/>
        <v>125.5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IFERROR(__xludf.DUMMYFUNCTION("IMPORTRANGE(""https://docs.google.com/spreadsheets/d/1SX6NBoVAgQJ6U1MVXOaj8PK2l7WJ3RER9xtqwdhxkhw/edit?usp=sharing"",""ฉะเชิงเทรา!J489"")"),177.36)</f>
        <v>177.36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IFERROR(__xludf.DUMMYFUNCTION("IMPORTRANGE(""https://docs.google.com/spreadsheets/d/1SX6NBoVAgQJ6U1MVXOaj8PK2l7WJ3RER9xtqwdhxkhw/edit?usp=sharing"",""ฉะเชิงเทรา!J490"")"),39)</f>
        <v>39</v>
      </c>
      <c r="K595" s="163">
        <f t="shared" ca="1" si="125"/>
        <v>19.5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IFERROR(__xludf.DUMMYFUNCTION("IMPORTRANGE(""https://docs.google.com/spreadsheets/d/1SX6NBoVAgQJ6U1MVXOaj8PK2l7WJ3RER9xtqwdhxkhw/edit?usp=sharing"",""ฉะเชิงเทรา!J491"")"),39.92)</f>
        <v>39.92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IFERROR(__xludf.DUMMYFUNCTION("IMPORTRANGE(""https://docs.google.com/spreadsheets/d/1SX6NBoVAgQJ6U1MVXOaj8PK2l7WJ3RER9xtqwdhxkhw/edit?usp=sharing"",""ฉะเชิงเทรา!L492"")"),12570)</f>
        <v>12570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IFERROR(__xludf.DUMMYFUNCTION("IMPORTRANGE(""https://docs.google.com/spreadsheets/d/1SX6NBoVAgQJ6U1MVXOaj8PK2l7WJ3RER9xtqwdhxkhw/edit?usp=sharing"",""ฉะเชิงเทรา!M492"")"),10870)</f>
        <v>10870</v>
      </c>
      <c r="O597" s="412">
        <f t="shared" ref="O597:O601" ca="1" si="126">+IF(L597&gt;0,N597*100/L597,0)</f>
        <v>86.475735879077163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IFERROR(__xludf.DUMMYFUNCTION("IMPORTRANGE(""https://docs.google.com/spreadsheets/d/1SX6NBoVAgQJ6U1MVXOaj8PK2l7WJ3RER9xtqwdhxkhw/edit?usp=sharing"",""ฉะเชิงเทรา!L494"")"),12570)</f>
        <v>12570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IFERROR(__xludf.DUMMYFUNCTION("IMPORTRANGE(""https://docs.google.com/spreadsheets/d/1SX6NBoVAgQJ6U1MVXOaj8PK2l7WJ3RER9xtqwdhxkhw/edit?usp=sharing"",""ฉะเชิงเทรา!M494"")"),10870)</f>
        <v>10870</v>
      </c>
      <c r="O599" s="169">
        <f t="shared" ca="1" si="126"/>
        <v>86.475735879077163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IFERROR(__xludf.DUMMYFUNCTION("IMPORTRANGE(""https://docs.google.com/spreadsheets/d/1SX6NBoVAgQJ6U1MVXOaj8PK2l7WJ3RER9xtqwdhxkhw/edit?usp=sharing"",""ฉะเชิงเทรา!L496"")"),12570)</f>
        <v>12570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IFERROR(__xludf.DUMMYFUNCTION("IMPORTRANGE(""https://docs.google.com/spreadsheets/d/1SX6NBoVAgQJ6U1MVXOaj8PK2l7WJ3RER9xtqwdhxkhw/edit?usp=sharing"",""ฉะเชิงเทรา!M496"")"),10870)</f>
        <v>10870</v>
      </c>
      <c r="O601" s="169">
        <f t="shared" ca="1" si="126"/>
        <v>86.475735879077163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IFERROR(__xludf.DUMMYFUNCTION("IMPORTRANGE(""https://docs.google.com/spreadsheets/d/1SX6NBoVAgQJ6U1MVXOaj8PK2l7WJ3RER9xtqwdhxkhw/edit?usp=sharing"",""ฉะเชิงเทรา!M500"")"),10870)</f>
        <v>10870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IFERROR(__xludf.DUMMYFUNCTION("IMPORTRANGE(""https://docs.google.com/spreadsheets/d/1SX6NBoVAgQJ6U1MVXOaj8PK2l7WJ3RER9xtqwdhxkhw/edit?usp=sharing"",""ฉะเชิงเทรา!J507"")"),51)</f>
        <v>51</v>
      </c>
      <c r="K612" s="163">
        <f t="shared" ca="1" si="127"/>
        <v>98.07692307692308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IFERROR(__xludf.DUMMYFUNCTION("IMPORTRANGE(""https://docs.google.com/spreadsheets/d/1SX6NBoVAgQJ6U1MVXOaj8PK2l7WJ3RER9xtqwdhxkhw/edit?usp=sharing"",""ฉะเชิงเทรา!J508"")"),51)</f>
        <v>51</v>
      </c>
      <c r="K613" s="163">
        <f t="shared" ca="1" si="127"/>
        <v>98.07692307692308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IFERROR(__xludf.DUMMYFUNCTION("IMPORTRANGE(""https://docs.google.com/spreadsheets/d/1SX6NBoVAgQJ6U1MVXOaj8PK2l7WJ3RER9xtqwdhxkhw/edit?usp=sharing"",""ฉะเชิงเทรา!J523"")"),3173365.64)</f>
        <v>3173365.64</v>
      </c>
      <c r="K628" s="343">
        <f t="shared" ref="K628:K635" ca="1" si="129">IF(I628&gt;0,J628*100/I628,0)</f>
        <v>82.595914151343678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IFERROR(__xludf.DUMMYFUNCTION("IMPORTRANGE(""https://docs.google.com/spreadsheets/d/1SX6NBoVAgQJ6U1MVXOaj8PK2l7WJ3RER9xtqwdhxkhw/edit?usp=sharing"",""ฉะเชิงเทรา!J524"")"),163)</f>
        <v>163</v>
      </c>
      <c r="K629" s="343">
        <f t="shared" ca="1" si="129"/>
        <v>103.82165605095541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IFERROR(__xludf.DUMMYFUNCTION("IMPORTRANGE(""https://docs.google.com/spreadsheets/d/1SX6NBoVAgQJ6U1MVXOaj8PK2l7WJ3RER9xtqwdhxkhw/edit?usp=sharing"",""ฉะเชิงเทรา!J525"")"),1066092.54)</f>
        <v>1066092.54</v>
      </c>
      <c r="K630" s="343">
        <f t="shared" ca="1" si="129"/>
        <v>10.236730549014105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IFERROR(__xludf.DUMMYFUNCTION("IMPORTRANGE(""https://docs.google.com/spreadsheets/d/1SX6NBoVAgQJ6U1MVXOaj8PK2l7WJ3RER9xtqwdhxkhw/edit?usp=sharing"",""ฉะเชิงเทรา!J526"")"),108)</f>
        <v>108</v>
      </c>
      <c r="K631" s="343">
        <f t="shared" ca="1" si="129"/>
        <v>39.272727272727273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IFERROR(__xludf.DUMMYFUNCTION("IMPORTRANGE(""https://docs.google.com/spreadsheets/d/1SX6NBoVAgQJ6U1MVXOaj8PK2l7WJ3RER9xtqwdhxkhw/edit?usp=sharing"",""ฉะเชิงเทรา!J527"")"),3045443.53)</f>
        <v>3045443.53</v>
      </c>
      <c r="K632" s="343">
        <f t="shared" ca="1" si="129"/>
        <v>53.747908791663718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IFERROR(__xludf.DUMMYFUNCTION("IMPORTRANGE(""https://docs.google.com/spreadsheets/d/1SX6NBoVAgQJ6U1MVXOaj8PK2l7WJ3RER9xtqwdhxkhw/edit?usp=sharing"",""ฉะเชิงเทรา!J528"")"),1949)</f>
        <v>1949</v>
      </c>
      <c r="K633" s="343">
        <f t="shared" ca="1" si="129"/>
        <v>74.050151975683889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IFERROR(__xludf.DUMMYFUNCTION("IMPORTRANGE(""https://docs.google.com/spreadsheets/d/1SX6NBoVAgQJ6U1MVXOaj8PK2l7WJ3RER9xtqwdhxkhw/edit?usp=sharing"",""ฉะเชิงเทรา!I529"")"),4080000)</f>
        <v>4080000</v>
      </c>
      <c r="J634" s="342">
        <f ca="1">IFERROR(__xludf.DUMMYFUNCTION("IMPORTRANGE(""https://docs.google.com/spreadsheets/d/1SX6NBoVAgQJ6U1MVXOaj8PK2l7WJ3RER9xtqwdhxkhw/edit?usp=sharing"",""ฉะเชิงเทรา!J529"")"),3000000)</f>
        <v>3000000</v>
      </c>
      <c r="K634" s="343">
        <f t="shared" ca="1" si="129"/>
        <v>73.529411764705884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IFERROR(__xludf.DUMMYFUNCTION("IMPORTRANGE(""https://docs.google.com/spreadsheets/d/1SX6NBoVAgQJ6U1MVXOaj8PK2l7WJ3RER9xtqwdhxkhw/edit?usp=sharing"",""ฉะเชิงเทรา!I530"")"),100)</f>
        <v>100</v>
      </c>
      <c r="J635" s="505">
        <f ca="1">IFERROR(__xludf.DUMMYFUNCTION("IMPORTRANGE(""https://docs.google.com/spreadsheets/d/1SX6NBoVAgQJ6U1MVXOaj8PK2l7WJ3RER9xtqwdhxkhw/edit?usp=sharing"",""ฉะเชิงเทรา!J530"")"),100)</f>
        <v>100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13570</v>
      </c>
      <c r="O636" s="511">
        <f t="shared" ref="O636:O640" ca="1" si="130">+IF(L636&gt;0,N636*100/L636,0)</f>
        <v>22.216764898493778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13570</v>
      </c>
      <c r="O638" s="523">
        <f t="shared" ca="1" si="130"/>
        <v>22.216764898493778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13570</v>
      </c>
      <c r="O640" s="523">
        <f t="shared" ca="1" si="130"/>
        <v>22.216764898493778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13570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IFERROR(__xludf.DUMMYFUNCTION("IMPORTRANGE(""https://docs.google.com/spreadsheets/d/1SX6NBoVAgQJ6U1MVXOaj8PK2l7WJ3RER9xtqwdhxkhw/edit#gid=346597447"",""ฉะเชิงเทรา!J544"")"),39)</f>
        <v>39</v>
      </c>
      <c r="K649" s="538">
        <f t="shared" ca="1" si="131"/>
        <v>195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IFERROR(__xludf.DUMMYFUNCTION("IMPORTRANGE(""https://docs.google.com/spreadsheets/d/1SX6NBoVAgQJ6U1MVXOaj8PK2l7WJ3RER9xtqwdhxkhw/edit#gid=346597447"",""ฉะเชิงเทรา!J545"")"),843.62)</f>
        <v>843.62</v>
      </c>
      <c r="K650" s="538">
        <f t="shared" ca="1" si="131"/>
        <v>120.86246418338109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158.23500000000001</v>
      </c>
      <c r="K651" s="538">
        <f t="shared" ca="1" si="131"/>
        <v>105.49000000000001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IFERROR(__xludf.DUMMYFUNCTION("IMPORTRANGE(""https://docs.google.com/spreadsheets/d/1SX6NBoVAgQJ6U1MVXOaj8PK2l7WJ3RER9xtqwdhxkhw/edit#gid=346597447"",""ฉะเชิงเทรา!J547"")"),9)</f>
        <v>9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IFERROR(__xludf.DUMMYFUNCTION("IMPORTRANGE(""https://docs.google.com/spreadsheets/d/1SX6NBoVAgQJ6U1MVXOaj8PK2l7WJ3RER9xtqwdhxkhw/edit#gid=346597447"",""ฉะเชิงเทรา!J548"")"),158.22)</f>
        <v>158.22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IFERROR(__xludf.DUMMYFUNCTION("IMPORTRANGE(""https://docs.google.com/spreadsheets/d/1SX6NBoVAgQJ6U1MVXOaj8PK2l7WJ3RER9xtqwdhxkhw/edit#gid=346597447"",""ฉะเชิงเทรา!J550"")"),4)</f>
        <v>4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IFERROR(__xludf.DUMMYFUNCTION("IMPORTRANGE(""https://docs.google.com/spreadsheets/d/1SX6NBoVAgQJ6U1MVXOaj8PK2l7WJ3RER9xtqwdhxkhw/edit#gid=346597447"",""ฉะเชิงเทรา!J551"")"),4)</f>
        <v>4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IFERROR(__xludf.DUMMYFUNCTION("IMPORTRANGE(""https://docs.google.com/spreadsheets/d/1SX6NBoVAgQJ6U1MVXOaj8PK2l7WJ3RER9xtqwdhxkhw/edit#gid=346597447"",""ฉะเชิงเทรา!J552"")"),56.3925)</f>
        <v>56.392499999999998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IFERROR(__xludf.DUMMYFUNCTION("IMPORTRANGE(""https://docs.google.com/spreadsheets/d/1SX6NBoVAgQJ6U1MVXOaj8PK2l7WJ3RER9xtqwdhxkhw/edit#gid=346597447"",""ฉะเชิงเทรา!J553"")"),5)</f>
        <v>5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IFERROR(__xludf.DUMMYFUNCTION("IMPORTRANGE(""https://docs.google.com/spreadsheets/d/1SX6NBoVAgQJ6U1MVXOaj8PK2l7WJ3RER9xtqwdhxkhw/edit#gid=346597447"",""ฉะเชิงเทรา!J554"")"),5)</f>
        <v>5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IFERROR(__xludf.DUMMYFUNCTION("IMPORTRANGE(""https://docs.google.com/spreadsheets/d/1SX6NBoVAgQJ6U1MVXOaj8PK2l7WJ3RER9xtqwdhxkhw/edit#gid=346597447"",""ฉะเชิงเทรา!J555"")"),101.8425)</f>
        <v>101.8425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5469200.5499999998</v>
      </c>
      <c r="M8" s="23">
        <f t="shared" ca="1" si="0"/>
        <v>3889265.55</v>
      </c>
      <c r="N8" s="23">
        <f t="shared" ca="1" si="0"/>
        <v>4237735.37</v>
      </c>
      <c r="O8" s="22">
        <f t="shared" ref="O8:O16" ca="1" si="1">IF(L8&gt;0,N8*100/L8,0)</f>
        <v>77.483634605426928</v>
      </c>
      <c r="P8" s="22">
        <f t="shared" ref="P8:P16" ca="1" si="2">IF(M8&gt;0,N8*100/M8,0)</f>
        <v>108.95978470793798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5469200.5499999998</v>
      </c>
      <c r="M10" s="30">
        <f t="shared" ca="1" si="4"/>
        <v>3889265.55</v>
      </c>
      <c r="N10" s="30">
        <f t="shared" ca="1" si="4"/>
        <v>4237735.37</v>
      </c>
      <c r="O10" s="29">
        <f t="shared" ca="1" si="1"/>
        <v>77.483634605426928</v>
      </c>
      <c r="P10" s="29">
        <f t="shared" ca="1" si="2"/>
        <v>108.95978470793798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4979800.55</v>
      </c>
      <c r="M12" s="38">
        <f t="shared" ca="1" si="6"/>
        <v>3399865.55</v>
      </c>
      <c r="N12" s="38">
        <f t="shared" ca="1" si="6"/>
        <v>3751335.37</v>
      </c>
      <c r="O12" s="38">
        <f t="shared" ca="1" si="1"/>
        <v>75.331036501050235</v>
      </c>
      <c r="P12" s="38">
        <f t="shared" ca="1" si="2"/>
        <v>110.33775644451588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1898995.55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3080805</v>
      </c>
      <c r="M14" s="38">
        <f t="shared" si="8"/>
        <v>0</v>
      </c>
      <c r="N14" s="38">
        <f t="shared" ca="1" si="8"/>
        <v>648818.74</v>
      </c>
      <c r="O14" s="38">
        <f t="shared" ca="1" si="1"/>
        <v>21.060039178071964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489400</v>
      </c>
      <c r="M16" s="38">
        <f t="shared" ca="1" si="10"/>
        <v>489400</v>
      </c>
      <c r="N16" s="38">
        <f t="shared" ca="1" si="10"/>
        <v>486400</v>
      </c>
      <c r="O16" s="49">
        <f t="shared" ca="1" si="1"/>
        <v>99.387004495300374</v>
      </c>
      <c r="P16" s="49">
        <f t="shared" ca="1" si="2"/>
        <v>99.387004495300374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3823915.55</v>
      </c>
      <c r="M18" s="23">
        <f t="shared" ca="1" si="11"/>
        <v>3889265.55</v>
      </c>
      <c r="N18" s="23">
        <f t="shared" ca="1" si="11"/>
        <v>3588916.6300000004</v>
      </c>
      <c r="O18" s="22">
        <f t="shared" ref="O18:O20" ca="1" si="12">IF(L18&gt;0,N18*100/L18,0)</f>
        <v>93.854495034546488</v>
      </c>
      <c r="P18" s="22">
        <f t="shared" ref="P18:P26" ca="1" si="13">IF(M18&gt;0,N18*100/M18,0)</f>
        <v>92.277490026362457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3823915.55</v>
      </c>
      <c r="M20" s="30">
        <f t="shared" ca="1" si="15"/>
        <v>3889265.55</v>
      </c>
      <c r="N20" s="30">
        <f t="shared" ca="1" si="15"/>
        <v>3588916.6300000004</v>
      </c>
      <c r="O20" s="29">
        <f t="shared" ca="1" si="12"/>
        <v>93.854495034546488</v>
      </c>
      <c r="P20" s="29">
        <f t="shared" ca="1" si="13"/>
        <v>92.277490026362457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3334515.55</v>
      </c>
      <c r="M22" s="41">
        <f t="shared" ca="1" si="18"/>
        <v>3399865.55</v>
      </c>
      <c r="N22" s="38">
        <f t="shared" ca="1" si="18"/>
        <v>3102516.6300000004</v>
      </c>
      <c r="O22" s="38">
        <f t="shared" ca="1" si="17"/>
        <v>93.042499981744001</v>
      </c>
      <c r="P22" s="38">
        <f t="shared" ca="1" si="13"/>
        <v>91.254097680421538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1898995.55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1435520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489400</v>
      </c>
      <c r="M26" s="49">
        <f t="shared" ca="1" si="22"/>
        <v>489400</v>
      </c>
      <c r="N26" s="49">
        <f t="shared" ca="1" si="22"/>
        <v>486400</v>
      </c>
      <c r="O26" s="49">
        <f t="shared" ca="1" si="17"/>
        <v>99.387004495300374</v>
      </c>
      <c r="P26" s="49">
        <f t="shared" ca="1" si="13"/>
        <v>99.387004495300374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1645285</v>
      </c>
      <c r="M28" s="23">
        <f t="shared" si="23"/>
        <v>0</v>
      </c>
      <c r="N28" s="23">
        <f t="shared" ca="1" si="23"/>
        <v>648818.74</v>
      </c>
      <c r="O28" s="22">
        <f t="shared" ref="O28:O30" ca="1" si="24">IF(L28&gt;0,N28*100/L28,0)</f>
        <v>39.435036483040932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1645285</v>
      </c>
      <c r="M30" s="30">
        <f t="shared" si="27"/>
        <v>0</v>
      </c>
      <c r="N30" s="30">
        <f t="shared" ca="1" si="27"/>
        <v>648818.74</v>
      </c>
      <c r="O30" s="29">
        <f t="shared" ca="1" si="24"/>
        <v>39.435036483040932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1645285</v>
      </c>
      <c r="M32" s="38">
        <f t="shared" si="30"/>
        <v>0</v>
      </c>
      <c r="N32" s="38">
        <f t="shared" ca="1" si="30"/>
        <v>648818.74</v>
      </c>
      <c r="O32" s="38">
        <f t="shared" ca="1" si="29"/>
        <v>39.435036483040932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1645285</v>
      </c>
      <c r="M34" s="38">
        <f t="shared" si="32"/>
        <v>0</v>
      </c>
      <c r="N34" s="38">
        <f t="shared" ca="1" si="32"/>
        <v>648818.74</v>
      </c>
      <c r="O34" s="38">
        <f t="shared" ca="1" si="29"/>
        <v>39.435036483040932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3823915.55</v>
      </c>
      <c r="M37" s="54">
        <f t="shared" ca="1" si="33"/>
        <v>3889265.55</v>
      </c>
      <c r="N37" s="54">
        <f t="shared" ca="1" si="33"/>
        <v>3588916.6300000004</v>
      </c>
      <c r="O37" s="55">
        <f t="shared" ca="1" si="29"/>
        <v>93.854495034546488</v>
      </c>
      <c r="P37" s="55">
        <f t="shared" ca="1" si="25"/>
        <v>92.277490026362457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1074100</v>
      </c>
      <c r="M41" s="78">
        <f t="shared" ca="1" si="34"/>
        <v>1074100</v>
      </c>
      <c r="N41" s="78">
        <f t="shared" ca="1" si="34"/>
        <v>1033636.31</v>
      </c>
      <c r="O41" s="77">
        <f t="shared" ref="O41:O43" ca="1" si="35">IF(L41&gt;0,N41*100/L41,0)</f>
        <v>96.232781863886046</v>
      </c>
      <c r="P41" s="77">
        <f t="shared" ref="P41:P43" ca="1" si="36">IF(M41&gt;0,N41*100/M41,0)</f>
        <v>96.232781863886046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1074100</v>
      </c>
      <c r="M43" s="78">
        <f t="shared" ca="1" si="38"/>
        <v>1074100</v>
      </c>
      <c r="N43" s="78">
        <f t="shared" ca="1" si="38"/>
        <v>1033636.31</v>
      </c>
      <c r="O43" s="77">
        <f t="shared" ca="1" si="35"/>
        <v>96.232781863886046</v>
      </c>
      <c r="P43" s="77">
        <f t="shared" ca="1" si="36"/>
        <v>96.232781863886046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IFERROR(__xludf.DUMMYFUNCTION("IMPORTRANGE(""https://docs.google.com/spreadsheets/d/1Yj_ptqi66GCucihVvJfMjLAmec39IyEx_6qawtMGysU/edit?usp=sharing"",""สบก!R62"")"),666636.31)</f>
        <v>666636.31000000006</v>
      </c>
      <c r="O45" s="38">
        <f ca="1">IF(L45&gt;0,N45*100/L45,0)</f>
        <v>94.67920891918763</v>
      </c>
      <c r="P45" s="38">
        <f ca="1">IF(M45&gt;0,N45*100/M45,0)</f>
        <v>94.67920891918763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IFERROR(__xludf.DUMMYFUNCTION("IMPORTRANGE(""https://docs.google.com/spreadsheets/d/1Yj_ptqi66GCucihVvJfMjLAmec39IyEx_6qawtMGysU/edit?usp=sharing"",""สบก!O62"")"),370000)</f>
        <v>370000</v>
      </c>
      <c r="M49" s="49">
        <f ca="1">L49</f>
        <v>370000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99.189189189189193</v>
      </c>
      <c r="P49" s="49">
        <f ca="1">IF(M49&gt;0,N49*100/M49,0)</f>
        <v>99.189189189189193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592895.55000000005</v>
      </c>
      <c r="M53" s="121">
        <f t="shared" ca="1" si="39"/>
        <v>592895.55000000005</v>
      </c>
      <c r="N53" s="121">
        <f t="shared" ca="1" si="39"/>
        <v>527455.55000000005</v>
      </c>
      <c r="O53" s="120">
        <f t="shared" ref="O53:O55" ca="1" si="40">IF(L53&gt;0,N53*100/L53,0)</f>
        <v>88.962642745421178</v>
      </c>
      <c r="P53" s="120">
        <f t="shared" ref="P53:P55" ca="1" si="41">IF(M53&gt;0,N53*100/M53,0)</f>
        <v>88.962642745421178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592895.55000000005</v>
      </c>
      <c r="M55" s="121">
        <f t="shared" ca="1" si="43"/>
        <v>592895.55000000005</v>
      </c>
      <c r="N55" s="121">
        <f t="shared" ca="1" si="43"/>
        <v>527455.55000000005</v>
      </c>
      <c r="O55" s="120">
        <f t="shared" ca="1" si="40"/>
        <v>88.962642745421178</v>
      </c>
      <c r="P55" s="120">
        <f t="shared" ca="1" si="41"/>
        <v>88.962642745421178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592895.55000000005</v>
      </c>
      <c r="M57" s="49">
        <f ca="1">IFERROR(__xludf.DUMMYFUNCTION("IMPORTRANGE(""https://docs.google.com/spreadsheets/d/1Yj_ptqi66GCucihVvJfMjLAmec39IyEx_6qawtMGysU/edit?usp=sharing"",""สบก!Z62"")"),592895.55)</f>
        <v>592895.55000000005</v>
      </c>
      <c r="N57" s="49">
        <f ca="1">IFERROR(__xludf.DUMMYFUNCTION("IMPORTRANGE(""https://docs.google.com/spreadsheets/d/1Yj_ptqi66GCucihVvJfMjLAmec39IyEx_6qawtMGysU/edit?usp=sharing"",""สบก!AA62"")"),527455.55)</f>
        <v>527455.55000000005</v>
      </c>
      <c r="O57" s="38">
        <f ca="1">IF(L57&gt;0,N57*100/L57,0)</f>
        <v>88.962642745421178</v>
      </c>
      <c r="P57" s="38">
        <f ca="1">IF(M57&gt;0,N57*100/M57,0)</f>
        <v>88.962642745421178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IFERROR(__xludf.DUMMYFUNCTION("IMPORTRANGE(""https://docs.google.com/spreadsheets/d/1Yj_ptqi66GCucihVvJfMjLAmec39IyEx_6qawtMGysU/edit?usp=sharing"",""สบก!V62"")"),592895.55)</f>
        <v>592895.55000000005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186321</v>
      </c>
      <c r="O94" s="151">
        <f t="shared" ref="O94:O96" ca="1" si="53">IF(L94&gt;0,N94*100/L94,0)</f>
        <v>86.862937062937064</v>
      </c>
      <c r="P94" s="151">
        <f t="shared" ref="P94:P96" ca="1" si="54">IF(M94&gt;0,N94*100/M94,0)</f>
        <v>86.862937062937064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186321</v>
      </c>
      <c r="O96" s="156">
        <f t="shared" ca="1" si="53"/>
        <v>86.862937062937064</v>
      </c>
      <c r="P96" s="156">
        <f t="shared" ca="1" si="54"/>
        <v>86.862937062937064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IFERROR(__xludf.DUMMYFUNCTION("IMPORTRANGE(""https://docs.google.com/spreadsheets/d/1Yj_ptqi66GCucihVvJfMjLAmec39IyEx_6qawtMGysU/edit?usp=sharing"",""สบก!AS62"")"),93921)</f>
        <v>93921</v>
      </c>
      <c r="O98" s="169">
        <f ca="1">IF(L98&gt;0,N98*100/L98,0)</f>
        <v>76.921375921375926</v>
      </c>
      <c r="P98" s="169">
        <f ca="1">IF(M98&gt;0,N98*100/M98,0)</f>
        <v>76.921375921375926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81940</v>
      </c>
      <c r="O118" s="151">
        <f t="shared" ref="O118:O120" ca="1" si="59">IF(L118&gt;0,N118*100/L118,0)</f>
        <v>99.393498301795248</v>
      </c>
      <c r="P118" s="151">
        <f t="shared" ref="P118:P120" ca="1" si="60">IF(M118&gt;0,N118*100/M118,0)</f>
        <v>99.393498301795248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81940</v>
      </c>
      <c r="O120" s="156">
        <f t="shared" ca="1" si="59"/>
        <v>99.393498301795248</v>
      </c>
      <c r="P120" s="156">
        <f t="shared" ca="1" si="60"/>
        <v>99.393498301795248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IFERROR(__xludf.DUMMYFUNCTION("IMPORTRANGE(""https://docs.google.com/spreadsheets/d/1Yj_ptqi66GCucihVvJfMjLAmec39IyEx_6qawtMGysU/edit?usp=sharing"",""สบก!BB62"")"),81940)</f>
        <v>81940</v>
      </c>
      <c r="O122" s="169">
        <f ca="1">IF(L122&gt;0,N122*100/L122,0)</f>
        <v>99.393498301795248</v>
      </c>
      <c r="P122" s="169">
        <f ca="1">IF(M122&gt;0,N122*100/M122,0)</f>
        <v>99.393498301795248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308660</v>
      </c>
      <c r="M140" s="152">
        <f t="shared" ca="1" si="64"/>
        <v>308660</v>
      </c>
      <c r="N140" s="152">
        <f t="shared" ca="1" si="64"/>
        <v>297660</v>
      </c>
      <c r="O140" s="151">
        <f t="shared" ref="O140:O142" ca="1" si="65">IF(L140&gt;0,N140*100/L140,0)</f>
        <v>96.436208125445475</v>
      </c>
      <c r="P140" s="151">
        <f t="shared" ref="P140:P142" ca="1" si="66">IF(M140&gt;0,N140*100/M140,0)</f>
        <v>96.436208125445475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308660</v>
      </c>
      <c r="M142" s="157">
        <f t="shared" ca="1" si="68"/>
        <v>308660</v>
      </c>
      <c r="N142" s="157">
        <f t="shared" ca="1" si="68"/>
        <v>297660</v>
      </c>
      <c r="O142" s="156">
        <f t="shared" ca="1" si="65"/>
        <v>96.436208125445475</v>
      </c>
      <c r="P142" s="156">
        <f t="shared" ca="1" si="66"/>
        <v>96.436208125445475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308660</v>
      </c>
      <c r="M144" s="168">
        <f ca="1">IFERROR(__xludf.DUMMYFUNCTION("IMPORTRANGE(""https://docs.google.com/spreadsheets/d/1Yj_ptqi66GCucihVvJfMjLAmec39IyEx_6qawtMGysU/edit?usp=sharing"",""สบก!BJ62"")"),308660)</f>
        <v>308660</v>
      </c>
      <c r="N144" s="169">
        <f ca="1">IFERROR(__xludf.DUMMYFUNCTION("IMPORTRANGE(""https://docs.google.com/spreadsheets/d/1Yj_ptqi66GCucihVvJfMjLAmec39IyEx_6qawtMGysU/edit?usp=sharing"",""สบก!BK62"")"),297660)</f>
        <v>297660</v>
      </c>
      <c r="O144" s="169">
        <f ca="1">IF(L144&gt;0,N144*100/L144,0)</f>
        <v>96.436208125445475</v>
      </c>
      <c r="P144" s="169">
        <f ca="1">IF(M144&gt;0,N144*100/M144,0)</f>
        <v>96.436208125445475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IFERROR(__xludf.DUMMYFUNCTION("IMPORTRANGE(""https://docs.google.com/spreadsheets/d/1Yj_ptqi66GCucihVvJfMjLAmec39IyEx_6qawtMGysU/edit?usp=sharing"",""สบก!BG62"")"),176660)</f>
        <v>176660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50200</v>
      </c>
      <c r="O271" s="151">
        <f t="shared" ref="O271:O273" ca="1" si="84">IF(L271&gt;0,N271*100/L271,0)</f>
        <v>90.94202898550725</v>
      </c>
      <c r="P271" s="151">
        <f t="shared" ref="P271:P273" ca="1" si="85">IF(M271&gt;0,N271*100/M271,0)</f>
        <v>90.94202898550725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50200</v>
      </c>
      <c r="O273" s="156">
        <f t="shared" ca="1" si="84"/>
        <v>90.94202898550725</v>
      </c>
      <c r="P273" s="156">
        <f t="shared" ca="1" si="85"/>
        <v>90.94202898550725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IFERROR(__xludf.DUMMYFUNCTION("IMPORTRANGE(""https://docs.google.com/spreadsheets/d/1Yj_ptqi66GCucihVvJfMjLAmec39IyEx_6qawtMGysU/edit?usp=sharing"",""สบก!CL62"")"),50200)</f>
        <v>50200</v>
      </c>
      <c r="O275" s="169">
        <f ca="1">IF(L275&gt;0,N275*100/L275,0)</f>
        <v>90.94202898550725</v>
      </c>
      <c r="P275" s="169">
        <f ca="1">IF(M275&gt;0,N275*100/M275,0)</f>
        <v>90.94202898550725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126320</v>
      </c>
      <c r="N290" s="152">
        <f t="shared" ca="1" si="88"/>
        <v>93680</v>
      </c>
      <c r="O290" s="151">
        <f t="shared" ref="O290:O292" ca="1" si="89">IF(L290&gt;0,N290*100/L290,0)</f>
        <v>97.259136212624583</v>
      </c>
      <c r="P290" s="151">
        <f t="shared" ref="P290:P292" ca="1" si="90">IF(M290&gt;0,N290*100/M290,0)</f>
        <v>74.160861304623182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126320</v>
      </c>
      <c r="N292" s="157">
        <f t="shared" ca="1" si="92"/>
        <v>93680</v>
      </c>
      <c r="O292" s="156">
        <f t="shared" ca="1" si="89"/>
        <v>97.259136212624583</v>
      </c>
      <c r="P292" s="156">
        <f t="shared" ca="1" si="90"/>
        <v>74.160861304623182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IFERROR(__xludf.DUMMYFUNCTION("IMPORTRANGE(""https://docs.google.com/spreadsheets/d/1Yj_ptqi66GCucihVvJfMjLAmec39IyEx_6qawtMGysU/edit?usp=sharing"",""สบก!CT62"")"),126320)</f>
        <v>126320</v>
      </c>
      <c r="N294" s="169">
        <f ca="1">IFERROR(__xludf.DUMMYFUNCTION("IMPORTRANGE(""https://docs.google.com/spreadsheets/d/1Yj_ptqi66GCucihVvJfMjLAmec39IyEx_6qawtMGysU/edit?usp=sharing"",""สบก!CU62"")"),93680)</f>
        <v>93680</v>
      </c>
      <c r="O294" s="169">
        <f ca="1">IF(L294&gt;0,N294*100/L294,0)</f>
        <v>97.259136212624583</v>
      </c>
      <c r="P294" s="169">
        <f ca="1">IF(M294&gt;0,N294*100/M294,0)</f>
        <v>74.160861304623182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303640</v>
      </c>
      <c r="O310" s="151">
        <f t="shared" ref="O310:O312" ca="1" si="94">IF(L310&gt;0,N310*100/L310,0)</f>
        <v>84.438264738598448</v>
      </c>
      <c r="P310" s="151">
        <f t="shared" ref="P310:P312" ca="1" si="95">IF(M310&gt;0,N310*100/M310,0)</f>
        <v>84.438264738598448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303640</v>
      </c>
      <c r="O312" s="156">
        <f t="shared" ca="1" si="94"/>
        <v>84.438264738598448</v>
      </c>
      <c r="P312" s="156">
        <f t="shared" ca="1" si="95"/>
        <v>84.438264738598448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IFERROR(__xludf.DUMMYFUNCTION("IMPORTRANGE(""https://docs.google.com/spreadsheets/d/1Yj_ptqi66GCucihVvJfMjLAmec39IyEx_6qawtMGysU/edit?usp=sharing"",""สบก!DD62"")"),303640)</f>
        <v>303640</v>
      </c>
      <c r="O314" s="169">
        <f ca="1">IF(L314&gt;0,N314*100/L314,0)</f>
        <v>84.438264738598448</v>
      </c>
      <c r="P314" s="169">
        <f ca="1">IF(M314&gt;0,N314*100/M314,0)</f>
        <v>84.438264738598448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IFERROR(__xludf.DUMMYFUNCTION("IMPORTRANGE(""https://docs.google.com/spreadsheets/d/1SX6NBoVAgQJ6U1MVXOaj8PK2l7WJ3RER9xtqwdhxkhw/edit?usp=sharing"",""ชลบุรี!J228"")"),373)</f>
        <v>373</v>
      </c>
      <c r="K328" s="318">
        <f ca="1">IF(I328&gt;0,J328*100/I328,0)</f>
        <v>109.70588235294117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1075550</v>
      </c>
      <c r="N329" s="152">
        <f t="shared" ca="1" si="98"/>
        <v>1014383.77</v>
      </c>
      <c r="O329" s="151">
        <f t="shared" ref="O329:O331" ca="1" si="99">IF(L329&gt;0,N329*100/L329,0)</f>
        <v>97.518147471640063</v>
      </c>
      <c r="P329" s="151">
        <f t="shared" ref="P329:P331" ca="1" si="100">IF(M329&gt;0,N329*100/M329,0)</f>
        <v>94.313027753242523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1075550</v>
      </c>
      <c r="N331" s="157">
        <f t="shared" ca="1" si="102"/>
        <v>1014383.77</v>
      </c>
      <c r="O331" s="156">
        <f t="shared" ca="1" si="99"/>
        <v>97.518147471640063</v>
      </c>
      <c r="P331" s="156">
        <f t="shared" ca="1" si="100"/>
        <v>94.313027753242523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IFERROR(__xludf.DUMMYFUNCTION("IMPORTRANGE(""https://docs.google.com/spreadsheets/d/1Yj_ptqi66GCucihVvJfMjLAmec39IyEx_6qawtMGysU/edit?usp=sharing"",""สบก!DM62"")"),987383.77)</f>
        <v>987383.77</v>
      </c>
      <c r="O333" s="169">
        <f ca="1">IF(L333&gt;0,N333*100/L333,0)</f>
        <v>97.452010461902887</v>
      </c>
      <c r="P333" s="169">
        <f ca="1">IF(M333&gt;0,N333*100/M333,0)</f>
        <v>94.166589099232269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IFERROR(__xludf.DUMMYFUNCTION("IMPORTRANGE(""https://docs.google.com/spreadsheets/d/1SX6NBoVAgQJ6U1MVXOaj8PK2l7WJ3RER9xtqwdhxkhw/edit?usp=sharing"",""ชลบุรี!J234"")"),496)</f>
        <v>496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IFERROR(__xludf.DUMMYFUNCTION("IMPORTRANGE(""https://docs.google.com/spreadsheets/d/1SX6NBoVAgQJ6U1MVXOaj8PK2l7WJ3RER9xtqwdhxkhw/edit?usp=sharing"",""ชลบุรี!J235"")"),5435.64)</f>
        <v>5435.64</v>
      </c>
      <c r="K340" s="343">
        <f t="shared" ca="1" si="103"/>
        <v>129.41999999999999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IFERROR(__xludf.DUMMYFUNCTION("IMPORTRANGE(""https://docs.google.com/spreadsheets/d/1SX6NBoVAgQJ6U1MVXOaj8PK2l7WJ3RER9xtqwdhxkhw/edit?usp=sharing"",""ชลบุรี!J236"")"),381)</f>
        <v>381</v>
      </c>
      <c r="K341" s="343">
        <f t="shared" ca="1" si="103"/>
        <v>112.05882352941177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IFERROR(__xludf.DUMMYFUNCTION("IMPORTRANGE(""https://docs.google.com/spreadsheets/d/1SX6NBoVAgQJ6U1MVXOaj8PK2l7WJ3RER9xtqwdhxkhw/edit?usp=sharing"",""ชลบุรี!J237"")"),4403.57)</f>
        <v>4403.57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IFERROR(__xludf.DUMMYFUNCTION("IMPORTRANGE(""https://docs.google.com/spreadsheets/d/1SX6NBoVAgQJ6U1MVXOaj8PK2l7WJ3RER9xtqwdhxkhw/edit?usp=sharing"",""ชลบุรี!J238"")"),25)</f>
        <v>25</v>
      </c>
      <c r="K343" s="343">
        <f t="shared" ca="1" si="103"/>
        <v>7.3529411764705879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IFERROR(__xludf.DUMMYFUNCTION("IMPORTRANGE(""https://docs.google.com/spreadsheets/d/1SX6NBoVAgQJ6U1MVXOaj8PK2l7WJ3RER9xtqwdhxkhw/edit?usp=sharing"",""ชลบุรี!J239"")"),182.44)</f>
        <v>182.44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IFERROR(__xludf.DUMMYFUNCTION("IMPORTRANGE(""https://docs.google.com/spreadsheets/d/1SX6NBoVAgQJ6U1MVXOaj8PK2l7WJ3RER9xtqwdhxkhw/edit?usp=sharing"",""ชลบุรี!J240"")"),373)</f>
        <v>373</v>
      </c>
      <c r="K345" s="343">
        <f t="shared" ca="1" si="103"/>
        <v>109.70588235294117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IFERROR(__xludf.DUMMYFUNCTION("IMPORTRANGE(""https://docs.google.com/spreadsheets/d/1SX6NBoVAgQJ6U1MVXOaj8PK2l7WJ3RER9xtqwdhxkhw/edit?usp=sharing"",""ชลบุรี!J241"")"),4078.54999999999)</f>
        <v>4078.5499999999902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IFERROR(__xludf.DUMMYFUNCTION("IMPORTRANGE(""https://docs.google.com/spreadsheets/d/1SX6NBoVAgQJ6U1MVXOaj8PK2l7WJ3RER9xtqwdhxkhw/edit?usp=sharing"",""ชลบุรี!L242"")"),1645285)</f>
        <v>1645285</v>
      </c>
      <c r="M347" s="358"/>
      <c r="N347" s="358">
        <f ca="1">IFERROR(__xludf.DUMMYFUNCTION("IMPORTRANGE(""https://docs.google.com/spreadsheets/d/1SX6NBoVAgQJ6U1MVXOaj8PK2l7WJ3RER9xtqwdhxkhw/edit?usp=sharing"",""ชลบุรี!M242"")"),648818.74)</f>
        <v>648818.74</v>
      </c>
      <c r="O347" s="358">
        <f ca="1">+IF(L347&gt;0,N347*100/L347,0)</f>
        <v>39.435036483040932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IFERROR(__xludf.DUMMYFUNCTION("IMPORTRANGE(""https://docs.google.com/spreadsheets/d/1SX6NBoVAgQJ6U1MVXOaj8PK2l7WJ3RER9xtqwdhxkhw/edit?usp=sharing"",""ชลบุรี!M244"")"),174753)</f>
        <v>174753</v>
      </c>
      <c r="O349" s="373">
        <f ca="1">+IF(L349&gt;0,N349*100/L349,0)</f>
        <v>79.03084298118668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IFERROR(__xludf.DUMMYFUNCTION("IMPORTRANGE(""https://docs.google.com/spreadsheets/d/1SX6NBoVAgQJ6U1MVXOaj8PK2l7WJ3RER9xtqwdhxkhw/edit?usp=sharing"",""ชลบุรี!M247"")"),174753)</f>
        <v>174753</v>
      </c>
      <c r="O352" s="165">
        <f t="shared" ca="1" si="105"/>
        <v>79.03084298118668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IFERROR(__xludf.DUMMYFUNCTION("IMPORTRANGE(""https://docs.google.com/spreadsheets/d/1SX6NBoVAgQJ6U1MVXOaj8PK2l7WJ3RER9xtqwdhxkhw/edit?usp=sharing"",""ชลบุรี!M249"")"),174753)</f>
        <v>174753</v>
      </c>
      <c r="O354" s="169">
        <f t="shared" ca="1" si="105"/>
        <v>79.03084298118668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IFERROR(__xludf.DUMMYFUNCTION("IMPORTRANGE(""https://docs.google.com/spreadsheets/d/1SX6NBoVAgQJ6U1MVXOaj8PK2l7WJ3RER9xtqwdhxkhw/edit?usp=sharing"",""ชลบุรี!M250"")"),34130)</f>
        <v>34130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IFERROR(__xludf.DUMMYFUNCTION("IMPORTRANGE(""https://docs.google.com/spreadsheets/d/1SX6NBoVAgQJ6U1MVXOaj8PK2l7WJ3RER9xtqwdhxkhw/edit?usp=sharing"",""ชลบุรี!M252"")"),109633)</f>
        <v>109633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IFERROR(__xludf.DUMMYFUNCTION("IMPORTRANGE(""https://docs.google.com/spreadsheets/d/1SX6NBoVAgQJ6U1MVXOaj8PK2l7WJ3RER9xtqwdhxkhw/edit?usp=sharing"",""ชลบุรี!M275"")"),64923)</f>
        <v>64923</v>
      </c>
      <c r="O380" s="373">
        <f ca="1">+IF(L380&gt;0,N380*100/L380,0)</f>
        <v>14.109401486504108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IFERROR(__xludf.DUMMYFUNCTION("IMPORTRANGE(""https://docs.google.com/spreadsheets/d/1SX6NBoVAgQJ6U1MVXOaj8PK2l7WJ3RER9xtqwdhxkhw/edit?usp=sharing"",""ชลบุรี!M278"")"),64923)</f>
        <v>64923</v>
      </c>
      <c r="O383" s="165">
        <f t="shared" ca="1" si="109"/>
        <v>14.109401486504108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IFERROR(__xludf.DUMMYFUNCTION("IMPORTRANGE(""https://docs.google.com/spreadsheets/d/1SX6NBoVAgQJ6U1MVXOaj8PK2l7WJ3RER9xtqwdhxkhw/edit?usp=sharing"",""ชลบุรี!M280"")"),64923)</f>
        <v>64923</v>
      </c>
      <c r="O385" s="169">
        <f t="shared" ca="1" si="109"/>
        <v>14.109401486504108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IFERROR(__xludf.DUMMYFUNCTION("IMPORTRANGE(""https://docs.google.com/spreadsheets/d/1SX6NBoVAgQJ6U1MVXOaj8PK2l7WJ3RER9xtqwdhxkhw/edit?usp=sharing"",""ชลบุรี!M284"")"),27203)</f>
        <v>27203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IFERROR(__xludf.DUMMYFUNCTION("IMPORTRANGE(""https://docs.google.com/spreadsheets/d/1SX6NBoVAgQJ6U1MVXOaj8PK2l7WJ3RER9xtqwdhxkhw/edit?usp=sharing"",""ชลบุรี!M296"")"),33749)</f>
        <v>33749</v>
      </c>
      <c r="O401" s="373">
        <f ca="1">+IF(L401&gt;0,N401*100/L401,0)</f>
        <v>33.113226059654629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IFERROR(__xludf.DUMMYFUNCTION("IMPORTRANGE(""https://docs.google.com/spreadsheets/d/1SX6NBoVAgQJ6U1MVXOaj8PK2l7WJ3RER9xtqwdhxkhw/edit?usp=sharing"",""ชลบุรี!M299"")"),33749)</f>
        <v>33749</v>
      </c>
      <c r="O404" s="169">
        <f t="shared" ca="1" si="112"/>
        <v>33.113226059654629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IFERROR(__xludf.DUMMYFUNCTION("IMPORTRANGE(""https://docs.google.com/spreadsheets/d/1SX6NBoVAgQJ6U1MVXOaj8PK2l7WJ3RER9xtqwdhxkhw/edit?usp=sharing"",""ชลบุรี!M301"")"),33749)</f>
        <v>33749</v>
      </c>
      <c r="O406" s="169">
        <f t="shared" ca="1" si="112"/>
        <v>33.113226059654629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IFERROR(__xludf.DUMMYFUNCTION("IMPORTRANGE(""https://docs.google.com/spreadsheets/d/1SX6NBoVAgQJ6U1MVXOaj8PK2l7WJ3RER9xtqwdhxkhw/edit?usp=sharing"",""ชลบุรี!M303"")"),8000)</f>
        <v>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IFERROR(__xludf.DUMMYFUNCTION("IMPORTRANGE(""https://docs.google.com/spreadsheets/d/1SX6NBoVAgQJ6U1MVXOaj8PK2l7WJ3RER9xtqwdhxkhw/edit?usp=sharing"",""ชลบุรี!M305"")"),6220)</f>
        <v>6220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IFERROR(__xludf.DUMMYFUNCTION("IMPORTRANGE(""https://docs.google.com/spreadsheets/d/1SX6NBoVAgQJ6U1MVXOaj8PK2l7WJ3RER9xtqwdhxkhw/edit?usp=sharing"",""ชลบุรี!J350"")"),71038.445)</f>
        <v>71038.445000000007</v>
      </c>
      <c r="K455" s="372">
        <f ca="1">IF(I455&gt;0,J455*100/I455,0)</f>
        <v>100.00062642529352</v>
      </c>
      <c r="L455" s="373">
        <f ca="1">IFERROR(__xludf.DUMMYFUNCTION("IMPORTRANGE(""https://docs.google.com/spreadsheets/d/1SX6NBoVAgQJ6U1MVXOaj8PK2l7WJ3RER9xtqwdhxkhw/edit?usp=sharing"",""ชลบุรี!L350"")"),569545)</f>
        <v>569545</v>
      </c>
      <c r="M455" s="373"/>
      <c r="N455" s="373">
        <f ca="1">IFERROR(__xludf.DUMMYFUNCTION("IMPORTRANGE(""https://docs.google.com/spreadsheets/d/1SX6NBoVAgQJ6U1MVXOaj8PK2l7WJ3RER9xtqwdhxkhw/edit?usp=sharing"",""ชลบุรี!M350"")"),191889)</f>
        <v>191889</v>
      </c>
      <c r="O455" s="373">
        <f t="shared" ref="O455:O459" ca="1" si="116">+IF(L455&gt;0,N455*100/L455,0)</f>
        <v>33.691631038811686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IFERROR(__xludf.DUMMYFUNCTION("IMPORTRANGE(""https://docs.google.com/spreadsheets/d/1SX6NBoVAgQJ6U1MVXOaj8PK2l7WJ3RER9xtqwdhxkhw/edit?usp=sharing"",""ชลบุรี!L352"")"),569545)</f>
        <v>569545</v>
      </c>
      <c r="M457" s="165"/>
      <c r="N457" s="169">
        <f ca="1">IFERROR(__xludf.DUMMYFUNCTION("IMPORTRANGE(""https://docs.google.com/spreadsheets/d/1SX6NBoVAgQJ6U1MVXOaj8PK2l7WJ3RER9xtqwdhxkhw/edit?usp=sharing"",""ชลบุรี!M352"")"),191889)</f>
        <v>191889</v>
      </c>
      <c r="O457" s="169">
        <f t="shared" ca="1" si="116"/>
        <v>33.691631038811686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IFERROR(__xludf.DUMMYFUNCTION("IMPORTRANGE(""https://docs.google.com/spreadsheets/d/1SX6NBoVAgQJ6U1MVXOaj8PK2l7WJ3RER9xtqwdhxkhw/edit?usp=sharing"",""ชลบุรี!L354"")"),569545)</f>
        <v>569545</v>
      </c>
      <c r="M459" s="169"/>
      <c r="N459" s="169">
        <f ca="1">IFERROR(__xludf.DUMMYFUNCTION("IMPORTRANGE(""https://docs.google.com/spreadsheets/d/1SX6NBoVAgQJ6U1MVXOaj8PK2l7WJ3RER9xtqwdhxkhw/edit?usp=sharing"",""ชลบุรี!M354"")"),191889)</f>
        <v>191889</v>
      </c>
      <c r="O459" s="169">
        <f t="shared" ca="1" si="116"/>
        <v>33.691631038811686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IFERROR(__xludf.DUMMYFUNCTION("IMPORTRANGE(""https://docs.google.com/spreadsheets/d/1SX6NBoVAgQJ6U1MVXOaj8PK2l7WJ3RER9xtqwdhxkhw/edit?usp=sharing"",""ชลบุรี!M357"")"),72963)</f>
        <v>72963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IFERROR(__xludf.DUMMYFUNCTION("IMPORTRANGE(""https://docs.google.com/spreadsheets/d/1SX6NBoVAgQJ6U1MVXOaj8PK2l7WJ3RER9xtqwdhxkhw/edit?usp=sharing"",""ชลบุรี!M358"")"),118926)</f>
        <v>118926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IFERROR(__xludf.DUMMYFUNCTION("IMPORTRANGE(""https://docs.google.com/spreadsheets/d/1SX6NBoVAgQJ6U1MVXOaj8PK2l7WJ3RER9xtqwdhxkhw/edit?usp=sharing"",""ชลบุรี!J359"")"),71038.445)</f>
        <v>71038.445000000007</v>
      </c>
      <c r="K464" s="269">
        <f t="shared" ref="K464:K515" ca="1" si="117">IF(I464&gt;0,J464*100/I464,0)</f>
        <v>100.00062642529352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IFERROR(__xludf.DUMMYFUNCTION("IMPORTRANGE(""https://docs.google.com/spreadsheets/d/1SX6NBoVAgQJ6U1MVXOaj8PK2l7WJ3RER9xtqwdhxkhw/edit?usp=sharing"",""ชลบุรี!J376"")"),71038.445)</f>
        <v>71038.445000000007</v>
      </c>
      <c r="K481" s="202">
        <f t="shared" ca="1" si="117"/>
        <v>100.00062642529352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IFERROR(__xludf.DUMMYFUNCTION("IMPORTRANGE(""https://docs.google.com/spreadsheets/d/1SX6NBoVAgQJ6U1MVXOaj8PK2l7WJ3RER9xtqwdhxkhw/edit?usp=sharing"",""ชลบุรี!J378"")"),66660.445)</f>
        <v>66660.445000000007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IFERROR(__xludf.DUMMYFUNCTION("IMPORTRANGE(""https://docs.google.com/spreadsheets/d/1SX6NBoVAgQJ6U1MVXOaj8PK2l7WJ3RER9xtqwdhxkhw/edit?usp=sharing"",""ชลบุรี!J379"")"),4982)</f>
        <v>4982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IFERROR(__xludf.DUMMYFUNCTION("IMPORTRANGE(""https://docs.google.com/spreadsheets/d/1SX6NBoVAgQJ6U1MVXOaj8PK2l7WJ3RER9xtqwdhxkhw/edit?usp=sharing"",""ชลบุรี!J380"")"),3800)</f>
        <v>3800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IFERROR(__xludf.DUMMYFUNCTION("IMPORTRANGE(""https://docs.google.com/spreadsheets/d/1SX6NBoVAgQJ6U1MVXOaj8PK2l7WJ3RER9xtqwdhxkhw/edit?usp=sharing"",""ชลบุรี!J381"")"),255)</f>
        <v>255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IFERROR(__xludf.DUMMYFUNCTION("IMPORTRANGE(""https://docs.google.com/spreadsheets/d/1SX6NBoVAgQJ6U1MVXOaj8PK2l7WJ3RER9xtqwdhxkhw/edit?usp=sharing"",""ชลบุรี!J459"")"),3307)</f>
        <v>3307</v>
      </c>
      <c r="K564" s="372">
        <f ca="1">IF(I564&gt;0,J564*100/I564,0)</f>
        <v>367.44444444444446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IFERROR(__xludf.DUMMYFUNCTION("IMPORTRANGE(""https://docs.google.com/spreadsheets/d/1SX6NBoVAgQJ6U1MVXOaj8PK2l7WJ3RER9xtqwdhxkhw/edit?usp=sharing"",""ชลบุรี!M459"")"),92177.85)</f>
        <v>92177.85</v>
      </c>
      <c r="O564" s="373">
        <f t="shared" ref="O564:O568" ca="1" si="122">+IF(L564&gt;0,N564*100/L564,0)</f>
        <v>76.104565719947161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IFERROR(__xludf.DUMMYFUNCTION("IMPORTRANGE(""https://docs.google.com/spreadsheets/d/1SX6NBoVAgQJ6U1MVXOaj8PK2l7WJ3RER9xtqwdhxkhw/edit?usp=sharing"",""ชลบุรี!M461"")"),92177.85)</f>
        <v>92177.85</v>
      </c>
      <c r="O566" s="169">
        <f t="shared" ca="1" si="122"/>
        <v>76.104565719947161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IFERROR(__xludf.DUMMYFUNCTION("IMPORTRANGE(""https://docs.google.com/spreadsheets/d/1SX6NBoVAgQJ6U1MVXOaj8PK2l7WJ3RER9xtqwdhxkhw/edit?usp=sharing"",""ชลบุรี!M463"")"),92177.85)</f>
        <v>92177.85</v>
      </c>
      <c r="O568" s="169">
        <f t="shared" ca="1" si="122"/>
        <v>76.104565719947161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IFERROR(__xludf.DUMMYFUNCTION("IMPORTRANGE(""https://docs.google.com/spreadsheets/d/1SX6NBoVAgQJ6U1MVXOaj8PK2l7WJ3RER9xtqwdhxkhw/edit?usp=sharing"",""ชลบุรี!M466"")"),70057.85)</f>
        <v>70057.850000000006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IFERROR(__xludf.DUMMYFUNCTION("IMPORTRANGE(""https://docs.google.com/spreadsheets/d/1SX6NBoVAgQJ6U1MVXOaj8PK2l7WJ3RER9xtqwdhxkhw/edit?usp=sharing"",""ชลบุรี!J468"")"),3307)</f>
        <v>3307</v>
      </c>
      <c r="K573" s="202">
        <f ca="1">IF(I573&gt;0,J573*100/I573,0)</f>
        <v>367.44444444444446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IFERROR(__xludf.DUMMYFUNCTION("IMPORTRANGE(""https://docs.google.com/spreadsheets/d/1SX6NBoVAgQJ6U1MVXOaj8PK2l7WJ3RER9xtqwdhxkhw/edit?usp=sharing"",""ชลบุรี!J471"")"),66)</f>
        <v>66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IFERROR(__xludf.DUMMYFUNCTION("IMPORTRANGE(""https://docs.google.com/spreadsheets/d/1SX6NBoVAgQJ6U1MVXOaj8PK2l7WJ3RER9xtqwdhxkhw/edit?usp=sharing"",""ชลบุรี!J472"")"),3241)</f>
        <v>3241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IFERROR(__xludf.DUMMYFUNCTION("IMPORTRANGE(""https://docs.google.com/spreadsheets/d/1SX6NBoVAgQJ6U1MVXOaj8PK2l7WJ3RER9xtqwdhxkhw/edit?usp=sharing"",""ชลบุรี!J475"")"),6)</f>
        <v>6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IFERROR(__xludf.DUMMYFUNCTION("IMPORTRANGE(""https://docs.google.com/spreadsheets/d/1SX6NBoVAgQJ6U1MVXOaj8PK2l7WJ3RER9xtqwdhxkhw/edit?usp=sharing"",""ชลบุรี!M475"")"),3680)</f>
        <v>3680</v>
      </c>
      <c r="O580" s="373">
        <f t="shared" ref="O580:O584" ca="1" si="124">+IF(L580&gt;0,N580*100/L580,0)</f>
        <v>7.5102040816326534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IFERROR(__xludf.DUMMYFUNCTION("IMPORTRANGE(""https://docs.google.com/spreadsheets/d/1SX6NBoVAgQJ6U1MVXOaj8PK2l7WJ3RER9xtqwdhxkhw/edit?usp=sharing"",""ชลบุรี!M477"")"),3680)</f>
        <v>3680</v>
      </c>
      <c r="O582" s="169">
        <f t="shared" ca="1" si="124"/>
        <v>7.5102040816326534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IFERROR(__xludf.DUMMYFUNCTION("IMPORTRANGE(""https://docs.google.com/spreadsheets/d/1SX6NBoVAgQJ6U1MVXOaj8PK2l7WJ3RER9xtqwdhxkhw/edit?usp=sharing"",""ชลบุรี!M479"")"),3680)</f>
        <v>3680</v>
      </c>
      <c r="O584" s="169">
        <f t="shared" ca="1" si="124"/>
        <v>7.5102040816326534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IFERROR(__xludf.DUMMYFUNCTION("IMPORTRANGE(""https://docs.google.com/spreadsheets/d/1SX6NBoVAgQJ6U1MVXOaj8PK2l7WJ3RER9xtqwdhxkhw/edit?usp=sharing"",""ชลบุรี!M483"")"),3680)</f>
        <v>3680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IFERROR(__xludf.DUMMYFUNCTION("IMPORTRANGE(""https://docs.google.com/spreadsheets/d/1SX6NBoVAgQJ6U1MVXOaj8PK2l7WJ3RER9xtqwdhxkhw/edit?usp=sharing"",""ชลบุรี!J484"")"),8)</f>
        <v>8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IFERROR(__xludf.DUMMYFUNCTION("IMPORTRANGE(""https://docs.google.com/spreadsheets/d/1SX6NBoVAgQJ6U1MVXOaj8PK2l7WJ3RER9xtqwdhxkhw/edit?usp=sharing"",""ชลบุรี!J485"")"),3.28)</f>
        <v>3.28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IFERROR(__xludf.DUMMYFUNCTION("IMPORTRANGE(""https://docs.google.com/spreadsheets/d/1SX6NBoVAgQJ6U1MVXOaj8PK2l7WJ3RER9xtqwdhxkhw/edit?usp=sharing"",""ชลบุรี!J486"")"),11)</f>
        <v>11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IFERROR(__xludf.DUMMYFUNCTION("IMPORTRANGE(""https://docs.google.com/spreadsheets/d/1SX6NBoVAgQJ6U1MVXOaj8PK2l7WJ3RER9xtqwdhxkhw/edit?usp=sharing"",""ชลบุรี!J487"")"),1.73)</f>
        <v>1.73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IFERROR(__xludf.DUMMYFUNCTION("IMPORTRANGE(""https://docs.google.com/spreadsheets/d/1SX6NBoVAgQJ6U1MVXOaj8PK2l7WJ3RER9xtqwdhxkhw/edit?usp=sharing"",""ชลบุรี!J490"")"),6)</f>
        <v>6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IFERROR(__xludf.DUMMYFUNCTION("IMPORTRANGE(""https://docs.google.com/spreadsheets/d/1SX6NBoVAgQJ6U1MVXOaj8PK2l7WJ3RER9xtqwdhxkhw/edit?usp=sharing"",""ชลบุรี!J491"")"),0.74)</f>
        <v>0.74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16.666666666666668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16.666666666666668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16.666666666666668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IFERROR(__xludf.DUMMYFUNCTION("IMPORTRANGE(""https://docs.google.com/spreadsheets/d/1SX6NBoVAgQJ6U1MVXOaj8PK2l7WJ3RER9xtqwdhxkhw/edit?usp=sharing"",""ชลบุรี!J523"")"),11599669.64)</f>
        <v>11599669.640000001</v>
      </c>
      <c r="K628" s="343">
        <f t="shared" ref="K628:K635" ca="1" si="129">IF(I628&gt;0,J628*100/I628,0)</f>
        <v>116.51320362615004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IFERROR(__xludf.DUMMYFUNCTION("IMPORTRANGE(""https://docs.google.com/spreadsheets/d/1SX6NBoVAgQJ6U1MVXOaj8PK2l7WJ3RER9xtqwdhxkhw/edit?usp=sharing"",""ชลบุรี!J524"")"),245)</f>
        <v>245</v>
      </c>
      <c r="K629" s="343">
        <f t="shared" ca="1" si="129"/>
        <v>98.393574297188749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IFERROR(__xludf.DUMMYFUNCTION("IMPORTRANGE(""https://docs.google.com/spreadsheets/d/1SX6NBoVAgQJ6U1MVXOaj8PK2l7WJ3RER9xtqwdhxkhw/edit?usp=sharing"",""ชลบุรี!J525"")"),176208.09)</f>
        <v>176208.09</v>
      </c>
      <c r="K630" s="343">
        <f t="shared" ca="1" si="129"/>
        <v>94.692350509837397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IFERROR(__xludf.DUMMYFUNCTION("IMPORTRANGE(""https://docs.google.com/spreadsheets/d/1SX6NBoVAgQJ6U1MVXOaj8PK2l7WJ3RER9xtqwdhxkhw/edit?usp=sharing"",""ชลบุรี!I529"")"),11620000)</f>
        <v>11620000</v>
      </c>
      <c r="J634" s="342">
        <f ca="1">IFERROR(__xludf.DUMMYFUNCTION("IMPORTRANGE(""https://docs.google.com/spreadsheets/d/1SX6NBoVAgQJ6U1MVXOaj8PK2l7WJ3RER9xtqwdhxkhw/edit?usp=sharing"",""ชลบุรี!J529"")"),10720000)</f>
        <v>10720000</v>
      </c>
      <c r="K634" s="343">
        <f t="shared" ca="1" si="129"/>
        <v>92.25473321858864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IFERROR(__xludf.DUMMYFUNCTION("IMPORTRANGE(""https://docs.google.com/spreadsheets/d/1SX6NBoVAgQJ6U1MVXOaj8PK2l7WJ3RER9xtqwdhxkhw/edit?usp=sharing"",""ชลบุรี!I530"")"),115)</f>
        <v>115</v>
      </c>
      <c r="J635" s="505">
        <f ca="1">IFERROR(__xludf.DUMMYFUNCTION("IMPORTRANGE(""https://docs.google.com/spreadsheets/d/1SX6NBoVAgQJ6U1MVXOaj8PK2l7WJ3RER9xtqwdhxkhw/edit?usp=sharing"",""ชลบุรี!J530"")"),217)</f>
        <v>217</v>
      </c>
      <c r="K635" s="487">
        <f t="shared" ca="1" si="129"/>
        <v>188.69565217391303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3460806</v>
      </c>
      <c r="M8" s="23">
        <f t="shared" ca="1" si="0"/>
        <v>2653562</v>
      </c>
      <c r="N8" s="23">
        <f t="shared" ca="1" si="0"/>
        <v>3181955.0700000003</v>
      </c>
      <c r="O8" s="22">
        <f t="shared" ref="O8:O16" ca="1" si="1">IF(L8&gt;0,N8*100/L8,0)</f>
        <v>91.942601521148546</v>
      </c>
      <c r="P8" s="22">
        <f t="shared" ref="P8:P16" ca="1" si="2">IF(M8&gt;0,N8*100/M8,0)</f>
        <v>119.91259559791706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3460806</v>
      </c>
      <c r="M10" s="30">
        <f t="shared" ca="1" si="4"/>
        <v>2653562</v>
      </c>
      <c r="N10" s="30">
        <f t="shared" ca="1" si="4"/>
        <v>3181955.0700000003</v>
      </c>
      <c r="O10" s="29">
        <f t="shared" ca="1" si="1"/>
        <v>91.942601521148546</v>
      </c>
      <c r="P10" s="29">
        <f t="shared" ca="1" si="2"/>
        <v>119.91259559791706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3313806</v>
      </c>
      <c r="M12" s="38">
        <f t="shared" ca="1" si="6"/>
        <v>2506562</v>
      </c>
      <c r="N12" s="38">
        <f t="shared" ca="1" si="6"/>
        <v>3042955.0700000003</v>
      </c>
      <c r="O12" s="38">
        <f t="shared" ca="1" si="1"/>
        <v>91.82659063324769</v>
      </c>
      <c r="P12" s="38">
        <f t="shared" ca="1" si="2"/>
        <v>121.39955325262251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1577947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1735859</v>
      </c>
      <c r="M14" s="38">
        <f t="shared" si="8"/>
        <v>0</v>
      </c>
      <c r="N14" s="38">
        <f t="shared" ca="1" si="8"/>
        <v>748595</v>
      </c>
      <c r="O14" s="38">
        <f t="shared" ca="1" si="1"/>
        <v>43.125334488573095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2617162</v>
      </c>
      <c r="M18" s="23">
        <f t="shared" ca="1" si="11"/>
        <v>2653562</v>
      </c>
      <c r="N18" s="23">
        <f t="shared" ca="1" si="11"/>
        <v>2433360.0700000003</v>
      </c>
      <c r="O18" s="22">
        <f t="shared" ref="O18:O20" ca="1" si="12">IF(L18&gt;0,N18*100/L18,0)</f>
        <v>92.97705185999186</v>
      </c>
      <c r="P18" s="22">
        <f t="shared" ref="P18:P26" ca="1" si="13">IF(M18&gt;0,N18*100/M18,0)</f>
        <v>91.701647445961328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2617162</v>
      </c>
      <c r="M20" s="30">
        <f t="shared" ca="1" si="15"/>
        <v>2653562</v>
      </c>
      <c r="N20" s="30">
        <f t="shared" ca="1" si="15"/>
        <v>2433360.0700000003</v>
      </c>
      <c r="O20" s="29">
        <f t="shared" ca="1" si="12"/>
        <v>92.97705185999186</v>
      </c>
      <c r="P20" s="29">
        <f t="shared" ca="1" si="13"/>
        <v>91.701647445961328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2470162</v>
      </c>
      <c r="M22" s="41">
        <f t="shared" ca="1" si="18"/>
        <v>2506562</v>
      </c>
      <c r="N22" s="38">
        <f t="shared" ca="1" si="18"/>
        <v>2294360.0700000003</v>
      </c>
      <c r="O22" s="38">
        <f t="shared" ca="1" si="17"/>
        <v>92.882979739790358</v>
      </c>
      <c r="P22" s="38">
        <f t="shared" ca="1" si="13"/>
        <v>91.534143978884231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1577947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892215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843644</v>
      </c>
      <c r="M28" s="23">
        <f t="shared" si="23"/>
        <v>0</v>
      </c>
      <c r="N28" s="23">
        <f t="shared" ca="1" si="23"/>
        <v>748595</v>
      </c>
      <c r="O28" s="22">
        <f t="shared" ref="O28:O30" ca="1" si="24">IF(L28&gt;0,N28*100/L28,0)</f>
        <v>88.733517929363572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843644</v>
      </c>
      <c r="M30" s="30">
        <f t="shared" si="27"/>
        <v>0</v>
      </c>
      <c r="N30" s="30">
        <f t="shared" ca="1" si="27"/>
        <v>748595</v>
      </c>
      <c r="O30" s="29">
        <f t="shared" ca="1" si="24"/>
        <v>88.733517929363572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843644</v>
      </c>
      <c r="M32" s="38">
        <f t="shared" si="30"/>
        <v>0</v>
      </c>
      <c r="N32" s="38">
        <f t="shared" ca="1" si="30"/>
        <v>748595</v>
      </c>
      <c r="O32" s="38">
        <f t="shared" ca="1" si="29"/>
        <v>88.733517929363572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843644</v>
      </c>
      <c r="M34" s="38">
        <f t="shared" si="32"/>
        <v>0</v>
      </c>
      <c r="N34" s="38">
        <f t="shared" ca="1" si="32"/>
        <v>748595</v>
      </c>
      <c r="O34" s="38">
        <f t="shared" ca="1" si="29"/>
        <v>88.733517929363572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2617162</v>
      </c>
      <c r="M37" s="54">
        <f t="shared" ca="1" si="33"/>
        <v>2653562</v>
      </c>
      <c r="N37" s="54">
        <f t="shared" ca="1" si="33"/>
        <v>2433360.0700000003</v>
      </c>
      <c r="O37" s="55">
        <f t="shared" ca="1" si="29"/>
        <v>92.97705185999186</v>
      </c>
      <c r="P37" s="55">
        <f t="shared" ca="1" si="25"/>
        <v>91.701647445961328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650000</v>
      </c>
      <c r="M41" s="78">
        <f t="shared" ca="1" si="34"/>
        <v>650000</v>
      </c>
      <c r="N41" s="78">
        <f t="shared" ca="1" si="34"/>
        <v>612619.81000000006</v>
      </c>
      <c r="O41" s="77">
        <f t="shared" ref="O41:O43" ca="1" si="35">IF(L41&gt;0,N41*100/L41,0)</f>
        <v>94.249201538461548</v>
      </c>
      <c r="P41" s="77">
        <f t="shared" ref="P41:P43" ca="1" si="36">IF(M41&gt;0,N41*100/M41,0)</f>
        <v>94.249201538461548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650000</v>
      </c>
      <c r="M43" s="78">
        <f t="shared" ca="1" si="38"/>
        <v>650000</v>
      </c>
      <c r="N43" s="78">
        <f t="shared" ca="1" si="38"/>
        <v>612619.81000000006</v>
      </c>
      <c r="O43" s="77">
        <f t="shared" ca="1" si="35"/>
        <v>94.249201538461548</v>
      </c>
      <c r="P43" s="77">
        <f t="shared" ca="1" si="36"/>
        <v>94.249201538461548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650000</v>
      </c>
      <c r="M45" s="49">
        <f ca="1">IFERROR(__xludf.DUMMYFUNCTION("IMPORTRANGE(""https://docs.google.com/spreadsheets/d/1Yj_ptqi66GCucihVvJfMjLAmec39IyEx_6qawtMGysU/edit?usp=sharing"",""สบก!Q63"")"),650000)</f>
        <v>650000</v>
      </c>
      <c r="N45" s="49">
        <f ca="1">IFERROR(__xludf.DUMMYFUNCTION("IMPORTRANGE(""https://docs.google.com/spreadsheets/d/1Yj_ptqi66GCucihVvJfMjLAmec39IyEx_6qawtMGysU/edit?usp=sharing"",""สบก!R63"")"),612619.81)</f>
        <v>612619.81000000006</v>
      </c>
      <c r="O45" s="38">
        <f ca="1">IF(L45&gt;0,N45*100/L45,0)</f>
        <v>94.249201538461548</v>
      </c>
      <c r="P45" s="38">
        <f ca="1">IF(M45&gt;0,N45*100/M45,0)</f>
        <v>94.249201538461548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IFERROR(__xludf.DUMMYFUNCTION("IMPORTRANGE(""https://docs.google.com/spreadsheets/d/1Yj_ptqi66GCucihVvJfMjLAmec39IyEx_6qawtMGysU/edit?usp=sharing"",""สบก!M63"")"),650000)</f>
        <v>650000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320347</v>
      </c>
      <c r="M53" s="121">
        <f t="shared" ca="1" si="39"/>
        <v>320347</v>
      </c>
      <c r="N53" s="121">
        <f t="shared" ca="1" si="39"/>
        <v>293233</v>
      </c>
      <c r="O53" s="120">
        <f t="shared" ref="O53:O55" ca="1" si="40">IF(L53&gt;0,N53*100/L53,0)</f>
        <v>91.536053092427892</v>
      </c>
      <c r="P53" s="120">
        <f t="shared" ref="P53:P55" ca="1" si="41">IF(M53&gt;0,N53*100/M53,0)</f>
        <v>91.536053092427892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320347</v>
      </c>
      <c r="M55" s="121">
        <f t="shared" ca="1" si="43"/>
        <v>320347</v>
      </c>
      <c r="N55" s="121">
        <f t="shared" ca="1" si="43"/>
        <v>293233</v>
      </c>
      <c r="O55" s="120">
        <f t="shared" ca="1" si="40"/>
        <v>91.536053092427892</v>
      </c>
      <c r="P55" s="120">
        <f t="shared" ca="1" si="41"/>
        <v>91.536053092427892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320347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IFERROR(__xludf.DUMMYFUNCTION("IMPORTRANGE(""https://docs.google.com/spreadsheets/d/1Yj_ptqi66GCucihVvJfMjLAmec39IyEx_6qawtMGysU/edit?usp=sharing"",""สบก!AA63"")"),293233)</f>
        <v>293233</v>
      </c>
      <c r="O57" s="38">
        <f ca="1">IF(L57&gt;0,N57*100/L57,0)</f>
        <v>91.536053092427892</v>
      </c>
      <c r="P57" s="38">
        <f ca="1">IF(M57&gt;0,N57*100/M57,0)</f>
        <v>91.536053092427892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IFERROR(__xludf.DUMMYFUNCTION("IMPORTRANGE(""https://docs.google.com/spreadsheets/d/1Yj_ptqi66GCucihVvJfMjLAmec39IyEx_6qawtMGysU/edit?usp=sharing"",""สบก!V63"")"),320347)</f>
        <v>320347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460420</v>
      </c>
      <c r="M66" s="152">
        <f t="shared" ca="1" si="45"/>
        <v>460420</v>
      </c>
      <c r="N66" s="152">
        <f t="shared" ca="1" si="45"/>
        <v>409010</v>
      </c>
      <c r="O66" s="151">
        <f t="shared" ref="O66:O68" ca="1" si="46">IF(L66&gt;0,N66*100/L66,0)</f>
        <v>88.834107988358454</v>
      </c>
      <c r="P66" s="151">
        <f t="shared" ref="P66:P68" ca="1" si="47">IF(M66&gt;0,N66*100/M66,0)</f>
        <v>88.834107988358454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460420</v>
      </c>
      <c r="M68" s="157">
        <f t="shared" ca="1" si="49"/>
        <v>460420</v>
      </c>
      <c r="N68" s="157">
        <f t="shared" ca="1" si="49"/>
        <v>409010</v>
      </c>
      <c r="O68" s="156">
        <f t="shared" ca="1" si="46"/>
        <v>88.834107988358454</v>
      </c>
      <c r="P68" s="156">
        <f t="shared" ca="1" si="47"/>
        <v>88.834107988358454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460420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IFERROR(__xludf.DUMMYFUNCTION("IMPORTRANGE(""https://docs.google.com/spreadsheets/d/1Yj_ptqi66GCucihVvJfMjLAmec39IyEx_6qawtMGysU/edit?usp=sharing"",""สบก!AJ63"")"),409010)</f>
        <v>409010</v>
      </c>
      <c r="O70" s="169">
        <f ca="1">IF(L70&gt;0,N70*100/L70,0)</f>
        <v>88.834107988358454</v>
      </c>
      <c r="P70" s="169">
        <f ca="1">IF(M70&gt;0,N70*100/M70,0)</f>
        <v>88.834107988358454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272400</v>
      </c>
      <c r="M140" s="152">
        <f t="shared" ca="1" si="64"/>
        <v>272400</v>
      </c>
      <c r="N140" s="152">
        <f t="shared" ca="1" si="64"/>
        <v>246714.26</v>
      </c>
      <c r="O140" s="151">
        <f t="shared" ref="O140:O142" ca="1" si="65">IF(L140&gt;0,N140*100/L140,0)</f>
        <v>90.570580029368571</v>
      </c>
      <c r="P140" s="151">
        <f t="shared" ref="P140:P142" ca="1" si="66">IF(M140&gt;0,N140*100/M140,0)</f>
        <v>90.570580029368571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272400</v>
      </c>
      <c r="M142" s="157">
        <f t="shared" ca="1" si="68"/>
        <v>272400</v>
      </c>
      <c r="N142" s="157">
        <f t="shared" ca="1" si="68"/>
        <v>246714.26</v>
      </c>
      <c r="O142" s="156">
        <f t="shared" ca="1" si="65"/>
        <v>90.570580029368571</v>
      </c>
      <c r="P142" s="156">
        <f t="shared" ca="1" si="66"/>
        <v>90.570580029368571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272400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IFERROR(__xludf.DUMMYFUNCTION("IMPORTRANGE(""https://docs.google.com/spreadsheets/d/1Yj_ptqi66GCucihVvJfMjLAmec39IyEx_6qawtMGysU/edit?usp=sharing"",""สบก!BK63"")"),246714.26)</f>
        <v>246714.26</v>
      </c>
      <c r="O144" s="169">
        <f ca="1">IF(L144&gt;0,N144*100/L144,0)</f>
        <v>90.570580029368571</v>
      </c>
      <c r="P144" s="169">
        <f ca="1">IF(M144&gt;0,N144*100/M144,0)</f>
        <v>90.570580029368571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IFERROR(__xludf.DUMMYFUNCTION("IMPORTRANGE(""https://docs.google.com/spreadsheets/d/1Yj_ptqi66GCucihVvJfMjLAmec39IyEx_6qawtMGysU/edit?usp=sharing"",""สบก!BG63"")"),52600)</f>
        <v>52600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167200</v>
      </c>
      <c r="M271" s="152">
        <f t="shared" ca="1" si="83"/>
        <v>167200</v>
      </c>
      <c r="N271" s="152">
        <f t="shared" ca="1" si="83"/>
        <v>138740</v>
      </c>
      <c r="O271" s="151">
        <f t="shared" ref="O271:O273" ca="1" si="84">IF(L271&gt;0,N271*100/L271,0)</f>
        <v>82.97846889952153</v>
      </c>
      <c r="P271" s="151">
        <f t="shared" ref="P271:P273" ca="1" si="85">IF(M271&gt;0,N271*100/M271,0)</f>
        <v>82.97846889952153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167200</v>
      </c>
      <c r="M273" s="157">
        <f t="shared" ca="1" si="87"/>
        <v>167200</v>
      </c>
      <c r="N273" s="157">
        <f t="shared" ca="1" si="87"/>
        <v>138740</v>
      </c>
      <c r="O273" s="156">
        <f t="shared" ca="1" si="84"/>
        <v>82.97846889952153</v>
      </c>
      <c r="P273" s="156">
        <f t="shared" ca="1" si="85"/>
        <v>82.97846889952153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167200</v>
      </c>
      <c r="M275" s="168">
        <f ca="1">IFERROR(__xludf.DUMMYFUNCTION("IMPORTRANGE(""https://docs.google.com/spreadsheets/d/1Yj_ptqi66GCucihVvJfMjLAmec39IyEx_6qawtMGysU/edit?usp=sharing"",""สบก!CK63"")"),167200)</f>
        <v>167200</v>
      </c>
      <c r="N275" s="169">
        <f ca="1">IFERROR(__xludf.DUMMYFUNCTION("IMPORTRANGE(""https://docs.google.com/spreadsheets/d/1Yj_ptqi66GCucihVvJfMjLAmec39IyEx_6qawtMGysU/edit?usp=sharing"",""สบก!CL63"")"),138740)</f>
        <v>138740</v>
      </c>
      <c r="O275" s="169">
        <f ca="1">IF(L275&gt;0,N275*100/L275,0)</f>
        <v>82.97846889952153</v>
      </c>
      <c r="P275" s="169">
        <f ca="1">IF(M275&gt;0,N275*100/M275,0)</f>
        <v>82.97846889952153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IFERROR(__xludf.DUMMYFUNCTION("IMPORTRANGE(""https://docs.google.com/spreadsheets/d/1Yj_ptqi66GCucihVvJfMjLAmec39IyEx_6qawtMGysU/edit?usp=sharing"",""สบก!CH63"")"),167200)</f>
        <v>167200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IFERROR(__xludf.DUMMYFUNCTION("IMPORTRANGE(""https://docs.google.com/spreadsheets/d/1SX6NBoVAgQJ6U1MVXOaj8PK2l7WJ3RER9xtqwdhxkhw/edit?usp=sharing"",""ชัยนาท!J228"")"),50)</f>
        <v>50</v>
      </c>
      <c r="K328" s="318">
        <f ca="1">IF(I328&gt;0,J328*100/I328,0)</f>
        <v>135.13513513513513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656100</v>
      </c>
      <c r="M329" s="152">
        <f t="shared" ca="1" si="98"/>
        <v>692500</v>
      </c>
      <c r="N329" s="152">
        <f t="shared" ca="1" si="98"/>
        <v>642348</v>
      </c>
      <c r="O329" s="151">
        <f t="shared" ref="O329:O331" ca="1" si="99">IF(L329&gt;0,N329*100/L329,0)</f>
        <v>97.903978052126206</v>
      </c>
      <c r="P329" s="151">
        <f t="shared" ref="P329:P331" ca="1" si="100">IF(M329&gt;0,N329*100/M329,0)</f>
        <v>92.757833935018056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656100</v>
      </c>
      <c r="M331" s="157">
        <f t="shared" ca="1" si="102"/>
        <v>692500</v>
      </c>
      <c r="N331" s="157">
        <f t="shared" ca="1" si="102"/>
        <v>642348</v>
      </c>
      <c r="O331" s="156">
        <f t="shared" ca="1" si="99"/>
        <v>97.903978052126206</v>
      </c>
      <c r="P331" s="156">
        <f t="shared" ca="1" si="100"/>
        <v>92.757833935018056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IFERROR(__xludf.DUMMYFUNCTION("IMPORTRANGE(""https://docs.google.com/spreadsheets/d/1Yj_ptqi66GCucihVvJfMjLAmec39IyEx_6qawtMGysU/edit?usp=sharing"",""สบก!DM63"")"),503348)</f>
        <v>503348</v>
      </c>
      <c r="O333" s="169">
        <f ca="1">IF(L333&gt;0,N333*100/L333,0)</f>
        <v>98.870163032802992</v>
      </c>
      <c r="P333" s="169">
        <f ca="1">IF(M333&gt;0,N333*100/M333,0)</f>
        <v>92.272777268560958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94.557823129251702</v>
      </c>
      <c r="P337" s="4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IFERROR(__xludf.DUMMYFUNCTION("IMPORTRANGE(""https://docs.google.com/spreadsheets/d/1SX6NBoVAgQJ6U1MVXOaj8PK2l7WJ3RER9xtqwdhxkhw/edit?usp=sharing"",""ชัยนาท!J234"")"),35)</f>
        <v>35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IFERROR(__xludf.DUMMYFUNCTION("IMPORTRANGE(""https://docs.google.com/spreadsheets/d/1SX6NBoVAgQJ6U1MVXOaj8PK2l7WJ3RER9xtqwdhxkhw/edit?usp=sharing"",""ชัยนาท!J235"")"),375.74)</f>
        <v>375.74</v>
      </c>
      <c r="K340" s="343">
        <f t="shared" ca="1" si="103"/>
        <v>278.3259259259259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IFERROR(__xludf.DUMMYFUNCTION("IMPORTRANGE(""https://docs.google.com/spreadsheets/d/1SX6NBoVAgQJ6U1MVXOaj8PK2l7WJ3RER9xtqwdhxkhw/edit?usp=sharing"",""ชัยนาท!J236"")"),68)</f>
        <v>68</v>
      </c>
      <c r="K341" s="343">
        <f t="shared" ca="1" si="103"/>
        <v>183.78378378378378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IFERROR(__xludf.DUMMYFUNCTION("IMPORTRANGE(""https://docs.google.com/spreadsheets/d/1SX6NBoVAgQJ6U1MVXOaj8PK2l7WJ3RER9xtqwdhxkhw/edit?usp=sharing"",""ชัยนาท!J237"")"),867.17)</f>
        <v>867.17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IFERROR(__xludf.DUMMYFUNCTION("IMPORTRANGE(""https://docs.google.com/spreadsheets/d/1SX6NBoVAgQJ6U1MVXOaj8PK2l7WJ3RER9xtqwdhxkhw/edit?usp=sharing"",""ชัยนาท!J240"")"),50)</f>
        <v>50</v>
      </c>
      <c r="K345" s="343">
        <f t="shared" ca="1" si="103"/>
        <v>135.13513513513513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IFERROR(__xludf.DUMMYFUNCTION("IMPORTRANGE(""https://docs.google.com/spreadsheets/d/1SX6NBoVAgQJ6U1MVXOaj8PK2l7WJ3RER9xtqwdhxkhw/edit?usp=sharing"",""ชัยนาท!J241"")"),679.17)</f>
        <v>679.17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IFERROR(__xludf.DUMMYFUNCTION("IMPORTRANGE(""https://docs.google.com/spreadsheets/d/1SX6NBoVAgQJ6U1MVXOaj8PK2l7WJ3RER9xtqwdhxkhw/edit?usp=sharing"",""ชัยนาท!L242"")"),843644)</f>
        <v>843644</v>
      </c>
      <c r="M347" s="358"/>
      <c r="N347" s="358">
        <f ca="1">IFERROR(__xludf.DUMMYFUNCTION("IMPORTRANGE(""https://docs.google.com/spreadsheets/d/1SX6NBoVAgQJ6U1MVXOaj8PK2l7WJ3RER9xtqwdhxkhw/edit?usp=sharing"",""ชัยนาท!M242"")"),748595)</f>
        <v>748595</v>
      </c>
      <c r="O347" s="358">
        <f ca="1">+IF(L347&gt;0,N347*100/L347,0)</f>
        <v>88.733517929363572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IFERROR(__xludf.DUMMYFUNCTION("IMPORTRANGE(""https://docs.google.com/spreadsheets/d/1SX6NBoVAgQJ6U1MVXOaj8PK2l7WJ3RER9xtqwdhxkhw/edit?usp=sharing"",""ชัยนาท!J244"")"),10)</f>
        <v>10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IFERROR(__xludf.DUMMYFUNCTION("IMPORTRANGE(""https://docs.google.com/spreadsheets/d/1SX6NBoVAgQJ6U1MVXOaj8PK2l7WJ3RER9xtqwdhxkhw/edit?usp=sharing"",""ชัยนาท!M244"")"),40415)</f>
        <v>40415</v>
      </c>
      <c r="O349" s="373">
        <f ca="1">+IF(L349&gt;0,N349*100/L349,0)</f>
        <v>81.285197103781172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IFERROR(__xludf.DUMMYFUNCTION("IMPORTRANGE(""https://docs.google.com/spreadsheets/d/1SX6NBoVAgQJ6U1MVXOaj8PK2l7WJ3RER9xtqwdhxkhw/edit?usp=sharing"",""ชัยนาท!M247"")"),40415)</f>
        <v>40415</v>
      </c>
      <c r="O352" s="165">
        <f t="shared" ca="1" si="105"/>
        <v>81.285197103781172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IFERROR(__xludf.DUMMYFUNCTION("IMPORTRANGE(""https://docs.google.com/spreadsheets/d/1SX6NBoVAgQJ6U1MVXOaj8PK2l7WJ3RER9xtqwdhxkhw/edit?usp=sharing"",""ชัยนาท!M249"")"),40415)</f>
        <v>40415</v>
      </c>
      <c r="O354" s="169">
        <f t="shared" ca="1" si="105"/>
        <v>81.285197103781172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IFERROR(__xludf.DUMMYFUNCTION("IMPORTRANGE(""https://docs.google.com/spreadsheets/d/1SX6NBoVAgQJ6U1MVXOaj8PK2l7WJ3RER9xtqwdhxkhw/edit?usp=sharing"",""ชัยนาท!J270"")"),10)</f>
        <v>10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IFERROR(__xludf.DUMMYFUNCTION("IMPORTRANGE(""https://docs.google.com/spreadsheets/d/1SX6NBoVAgQJ6U1MVXOaj8PK2l7WJ3RER9xtqwdhxkhw/edit?usp=sharing"",""ชัยนาท!J271"")"),10)</f>
        <v>10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IFERROR(__xludf.DUMMYFUNCTION("IMPORTRANGE(""https://docs.google.com/spreadsheets/d/1SX6NBoVAgQJ6U1MVXOaj8PK2l7WJ3RER9xtqwdhxkhw/edit?usp=sharing"",""ชัยนาท!M284"")"),23760)</f>
        <v>23760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IFERROR(__xludf.DUMMYFUNCTION("IMPORTRANGE(""https://docs.google.com/spreadsheets/d/1SX6NBoVAgQJ6U1MVXOaj8PK2l7WJ3RER9xtqwdhxkhw/edit?usp=sharing"",""ชัยนาท!M296"")"),214835)</f>
        <v>214835</v>
      </c>
      <c r="O401" s="373">
        <f ca="1">+IF(L401&gt;0,N401*100/L401,0)</f>
        <v>94.837328389175823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IFERROR(__xludf.DUMMYFUNCTION("IMPORTRANGE(""https://docs.google.com/spreadsheets/d/1SX6NBoVAgQJ6U1MVXOaj8PK2l7WJ3RER9xtqwdhxkhw/edit?usp=sharing"",""ชัยนาท!M299"")"),214835)</f>
        <v>214835</v>
      </c>
      <c r="O404" s="169">
        <f t="shared" ca="1" si="112"/>
        <v>94.837328389175823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IFERROR(__xludf.DUMMYFUNCTION("IMPORTRANGE(""https://docs.google.com/spreadsheets/d/1SX6NBoVAgQJ6U1MVXOaj8PK2l7WJ3RER9xtqwdhxkhw/edit?usp=sharing"",""ชัยนาท!M301"")"),214835)</f>
        <v>214835</v>
      </c>
      <c r="O406" s="169">
        <f t="shared" ca="1" si="112"/>
        <v>94.837328389175823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IFERROR(__xludf.DUMMYFUNCTION("IMPORTRANGE(""https://docs.google.com/spreadsheets/d/1SX6NBoVAgQJ6U1MVXOaj8PK2l7WJ3RER9xtqwdhxkhw/edit?usp=sharing"",""ชัยนาท!M305"")"),23185)</f>
        <v>23185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IFERROR(__xludf.DUMMYFUNCTION("IMPORTRANGE(""https://docs.google.com/spreadsheets/d/1SX6NBoVAgQJ6U1MVXOaj8PK2l7WJ3RER9xtqwdhxkhw/edit?usp=sharing"",""ชัยนาท!M330"")"),78000)</f>
        <v>78000</v>
      </c>
      <c r="O435" s="412">
        <f t="shared" ref="O435:O439" ca="1" si="114">+IF(L435&gt;0,N435*100/L435,0)</f>
        <v>88.63636363636364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IFERROR(__xludf.DUMMYFUNCTION("IMPORTRANGE(""https://docs.google.com/spreadsheets/d/1SX6NBoVAgQJ6U1MVXOaj8PK2l7WJ3RER9xtqwdhxkhw/edit?usp=sharing"",""ชัยนาท!M332"")"),78000)</f>
        <v>78000</v>
      </c>
      <c r="O437" s="169">
        <f t="shared" ca="1" si="114"/>
        <v>88.63636363636364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IFERROR(__xludf.DUMMYFUNCTION("IMPORTRANGE(""https://docs.google.com/spreadsheets/d/1SX6NBoVAgQJ6U1MVXOaj8PK2l7WJ3RER9xtqwdhxkhw/edit?usp=sharing"",""ชัยนาท!M334"")"),78000)</f>
        <v>78000</v>
      </c>
      <c r="O439" s="169">
        <f t="shared" ca="1" si="114"/>
        <v>88.63636363636364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IFERROR(__xludf.DUMMYFUNCTION("IMPORTRANGE(""https://docs.google.com/spreadsheets/d/1SX6NBoVAgQJ6U1MVXOaj8PK2l7WJ3RER9xtqwdhxkhw/edit?usp=sharing"",""ชัยนาท!M338"")"),45800)</f>
        <v>45800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IFERROR(__xludf.DUMMYFUNCTION("IMPORTRANGE(""https://docs.google.com/spreadsheets/d/1SX6NBoVAgQJ6U1MVXOaj8PK2l7WJ3RER9xtqwdhxkhw/edit?usp=sharing"",""ชัยนาท!M350"")"),37560)</f>
        <v>37560</v>
      </c>
      <c r="O455" s="373">
        <f t="shared" ref="O455:O459" ca="1" si="116">+IF(L455&gt;0,N455*100/L455,0)</f>
        <v>38.258602073868843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IFERROR(__xludf.DUMMYFUNCTION("IMPORTRANGE(""https://docs.google.com/spreadsheets/d/1SX6NBoVAgQJ6U1MVXOaj8PK2l7WJ3RER9xtqwdhxkhw/edit?usp=sharing"",""ชัยนาท!M352"")"),37560)</f>
        <v>37560</v>
      </c>
      <c r="O457" s="169">
        <f t="shared" ca="1" si="116"/>
        <v>38.258602073868843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IFERROR(__xludf.DUMMYFUNCTION("IMPORTRANGE(""https://docs.google.com/spreadsheets/d/1SX6NBoVAgQJ6U1MVXOaj8PK2l7WJ3RER9xtqwdhxkhw/edit?usp=sharing"",""ชัยนาท!M354"")"),37560)</f>
        <v>37560</v>
      </c>
      <c r="O459" s="169">
        <f t="shared" ca="1" si="116"/>
        <v>38.258602073868843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IFERROR(__xludf.DUMMYFUNCTION("IMPORTRANGE(""https://docs.google.com/spreadsheets/d/1SX6NBoVAgQJ6U1MVXOaj8PK2l7WJ3RER9xtqwdhxkhw/edit?usp=sharing"",""ชัยนาท!M358"")"),37560)</f>
        <v>37560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IFERROR(__xludf.DUMMYFUNCTION("IMPORTRANGE(""https://docs.google.com/spreadsheets/d/1SX6NBoVAgQJ6U1MVXOaj8PK2l7WJ3RER9xtqwdhxkhw/edit?usp=sharing"",""ชัยนาท!M428"")"),32220)</f>
        <v>32220</v>
      </c>
      <c r="O533" s="412">
        <f t="shared" ref="O533:O537" ca="1" si="118">+IF(L533&gt;0,N533*100/L533,0)</f>
        <v>93.826441467676176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IFERROR(__xludf.DUMMYFUNCTION("IMPORTRANGE(""https://docs.google.com/spreadsheets/d/1SX6NBoVAgQJ6U1MVXOaj8PK2l7WJ3RER9xtqwdhxkhw/edit?usp=sharing"",""ชัยนาท!M430"")"),32220)</f>
        <v>32220</v>
      </c>
      <c r="O535" s="169">
        <f t="shared" ca="1" si="118"/>
        <v>93.826441467676176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IFERROR(__xludf.DUMMYFUNCTION("IMPORTRANGE(""https://docs.google.com/spreadsheets/d/1SX6NBoVAgQJ6U1MVXOaj8PK2l7WJ3RER9xtqwdhxkhw/edit?usp=sharing"",""ชัยนาท!M432"")"),32220)</f>
        <v>32220</v>
      </c>
      <c r="O537" s="169">
        <f t="shared" ca="1" si="118"/>
        <v>93.826441467676176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IFERROR(__xludf.DUMMYFUNCTION("IMPORTRANGE(""https://docs.google.com/spreadsheets/d/1SX6NBoVAgQJ6U1MVXOaj8PK2l7WJ3RER9xtqwdhxkhw/edit?usp=sharing"",""ชัยนาท!M436"")"),13480)</f>
        <v>13480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IFERROR(__xludf.DUMMYFUNCTION("IMPORTRANGE(""https://docs.google.com/spreadsheets/d/1SX6NBoVAgQJ6U1MVXOaj8PK2l7WJ3RER9xtqwdhxkhw/edit?usp=sharing"",""ชัยนาท!J459"")"),1927)</f>
        <v>1927</v>
      </c>
      <c r="K564" s="372">
        <f ca="1">IF(I564&gt;0,J564*100/I564,0)</f>
        <v>963.5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IFERROR(__xludf.DUMMYFUNCTION("IMPORTRANGE(""https://docs.google.com/spreadsheets/d/1SX6NBoVAgQJ6U1MVXOaj8PK2l7WJ3RER9xtqwdhxkhw/edit?usp=sharing"",""ชัยนาท!M459"")"),124800)</f>
        <v>124800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IFERROR(__xludf.DUMMYFUNCTION("IMPORTRANGE(""https://docs.google.com/spreadsheets/d/1SX6NBoVAgQJ6U1MVXOaj8PK2l7WJ3RER9xtqwdhxkhw/edit?usp=sharing"",""ชัยนาท!M461"")"),124800)</f>
        <v>124800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IFERROR(__xludf.DUMMYFUNCTION("IMPORTRANGE(""https://docs.google.com/spreadsheets/d/1SX6NBoVAgQJ6U1MVXOaj8PK2l7WJ3RER9xtqwdhxkhw/edit?usp=sharing"",""ชัยนาท!M463"")"),124800)</f>
        <v>124800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IFERROR(__xludf.DUMMYFUNCTION("IMPORTRANGE(""https://docs.google.com/spreadsheets/d/1SX6NBoVAgQJ6U1MVXOaj8PK2l7WJ3RER9xtqwdhxkhw/edit?usp=sharing"",""ชัยนาท!M467"")"),25800)</f>
        <v>25800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IFERROR(__xludf.DUMMYFUNCTION("IMPORTRANGE(""https://docs.google.com/spreadsheets/d/1SX6NBoVAgQJ6U1MVXOaj8PK2l7WJ3RER9xtqwdhxkhw/edit?usp=sharing"",""ชัยนาท!J468"")"),1927)</f>
        <v>1927</v>
      </c>
      <c r="K573" s="202">
        <f ca="1">IF(I573&gt;0,J573*100/I573,0)</f>
        <v>963.5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IFERROR(__xludf.DUMMYFUNCTION("IMPORTRANGE(""https://docs.google.com/spreadsheets/d/1SX6NBoVAgQJ6U1MVXOaj8PK2l7WJ3RER9xtqwdhxkhw/edit?usp=sharing"",""ชัยนาท!J471"")"),72)</f>
        <v>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IFERROR(__xludf.DUMMYFUNCTION("IMPORTRANGE(""https://docs.google.com/spreadsheets/d/1SX6NBoVAgQJ6U1MVXOaj8PK2l7WJ3RER9xtqwdhxkhw/edit?usp=sharing"",""ชัยนาท!J472"")"),1855)</f>
        <v>1855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IFERROR(__xludf.DUMMYFUNCTION("IMPORTRANGE(""https://docs.google.com/spreadsheets/d/1SX6NBoVAgQJ6U1MVXOaj8PK2l7WJ3RER9xtqwdhxkhw/edit?usp=sharing"",""ชัยนาท!J475"")"),7)</f>
        <v>7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IFERROR(__xludf.DUMMYFUNCTION("IMPORTRANGE(""https://docs.google.com/spreadsheets/d/1SX6NBoVAgQJ6U1MVXOaj8PK2l7WJ3RER9xtqwdhxkhw/edit?usp=sharing"",""ชัยนาท!J486"")"),7)</f>
        <v>7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IFERROR(__xludf.DUMMYFUNCTION("IMPORTRANGE(""https://docs.google.com/spreadsheets/d/1SX6NBoVAgQJ6U1MVXOaj8PK2l7WJ3RER9xtqwdhxkhw/edit?usp=sharing"",""ชัยนาท!J487"")"),5.69)</f>
        <v>5.69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IFERROR(__xludf.DUMMYFUNCTION("IMPORTRANGE(""https://docs.google.com/spreadsheets/d/1SX6NBoVAgQJ6U1MVXOaj8PK2l7WJ3RER9xtqwdhxkhw/edit?usp=sharing"",""ชัยนาท!J490"")"),7)</f>
        <v>7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IFERROR(__xludf.DUMMYFUNCTION("IMPORTRANGE(""https://docs.google.com/spreadsheets/d/1SX6NBoVAgQJ6U1MVXOaj8PK2l7WJ3RER9xtqwdhxkhw/edit?usp=sharing"",""ชัยนาท!J491"")"),5.69)</f>
        <v>5.69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IFERROR(__xludf.DUMMYFUNCTION("IMPORTRANGE(""https://docs.google.com/spreadsheets/d/1SX6NBoVAgQJ6U1MVXOaj8PK2l7WJ3RER9xtqwdhxkhw/edit?usp=sharing"",""ชัยนาท!J492"")"),70)</f>
        <v>70</v>
      </c>
      <c r="K597" s="411">
        <f ca="1">IF(I597&gt;0,J597*100/I597,0)</f>
        <v>140</v>
      </c>
      <c r="L597" s="412">
        <f ca="1">IFERROR(__xludf.DUMMYFUNCTION("IMPORTRANGE(""https://docs.google.com/spreadsheets/d/1SX6NBoVAgQJ6U1MVXOaj8PK2l7WJ3RER9xtqwdhxkhw/edit?usp=sharing"",""ชัยนาท!L492"")"),14520)</f>
        <v>14520</v>
      </c>
      <c r="M597" s="412"/>
      <c r="N597" s="412">
        <f ca="1">IFERROR(__xludf.DUMMYFUNCTION("IMPORTRANGE(""https://docs.google.com/spreadsheets/d/1SX6NBoVAgQJ6U1MVXOaj8PK2l7WJ3RER9xtqwdhxkhw/edit?usp=sharing"",""ชัยนาท!M492"")"),13205)</f>
        <v>13205</v>
      </c>
      <c r="O597" s="412">
        <f t="shared" ref="O597:O601" ca="1" si="126">+IF(L597&gt;0,N597*100/L597,0)</f>
        <v>90.943526170798904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IFERROR(__xludf.DUMMYFUNCTION("IMPORTRANGE(""https://docs.google.com/spreadsheets/d/1SX6NBoVAgQJ6U1MVXOaj8PK2l7WJ3RER9xtqwdhxkhw/edit?usp=sharing"",""ชัยนาท!L494"")"),14520)</f>
        <v>14520</v>
      </c>
      <c r="M599" s="165"/>
      <c r="N599" s="169">
        <f ca="1">IFERROR(__xludf.DUMMYFUNCTION("IMPORTRANGE(""https://docs.google.com/spreadsheets/d/1SX6NBoVAgQJ6U1MVXOaj8PK2l7WJ3RER9xtqwdhxkhw/edit?usp=sharing"",""ชัยนาท!M494"")"),13205)</f>
        <v>13205</v>
      </c>
      <c r="O599" s="169">
        <f t="shared" ca="1" si="126"/>
        <v>90.943526170798904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IFERROR(__xludf.DUMMYFUNCTION("IMPORTRANGE(""https://docs.google.com/spreadsheets/d/1SX6NBoVAgQJ6U1MVXOaj8PK2l7WJ3RER9xtqwdhxkhw/edit?usp=sharing"",""ชัยนาท!L496"")"),14520)</f>
        <v>14520</v>
      </c>
      <c r="M601" s="169"/>
      <c r="N601" s="169">
        <f ca="1">IFERROR(__xludf.DUMMYFUNCTION("IMPORTRANGE(""https://docs.google.com/spreadsheets/d/1SX6NBoVAgQJ6U1MVXOaj8PK2l7WJ3RER9xtqwdhxkhw/edit?usp=sharing"",""ชัยนาท!M496"")"),13205)</f>
        <v>13205</v>
      </c>
      <c r="O601" s="169">
        <f t="shared" ca="1" si="126"/>
        <v>90.943526170798904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IFERROR(__xludf.DUMMYFUNCTION("IMPORTRANGE(""https://docs.google.com/spreadsheets/d/1SX6NBoVAgQJ6U1MVXOaj8PK2l7WJ3RER9xtqwdhxkhw/edit?usp=sharing"",""ชัยนาท!M500"")"),13205)</f>
        <v>13205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IFERROR(__xludf.DUMMYFUNCTION("IMPORTRANGE(""https://docs.google.com/spreadsheets/d/1SX6NBoVAgQJ6U1MVXOaj8PK2l7WJ3RER9xtqwdhxkhw/edit?usp=sharing"",""ชัยนาท!J506"")"),70)</f>
        <v>70</v>
      </c>
      <c r="K611" s="163">
        <f t="shared" ref="K611:K619" ca="1" si="127">IF(I$611&gt;0,J611*100/I$611,0)</f>
        <v>140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IFERROR(__xludf.DUMMYFUNCTION("IMPORTRANGE(""https://docs.google.com/spreadsheets/d/1SX6NBoVAgQJ6U1MVXOaj8PK2l7WJ3RER9xtqwdhxkhw/edit?usp=sharing"",""ชัยนาท!J512"")"),70)</f>
        <v>70</v>
      </c>
      <c r="K617" s="163">
        <f t="shared" ca="1" si="127"/>
        <v>140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IFERROR(__xludf.DUMMYFUNCTION("IMPORTRANGE(""https://docs.google.com/spreadsheets/d/1SX6NBoVAgQJ6U1MVXOaj8PK2l7WJ3RER9xtqwdhxkhw/edit?usp=sharing"",""ชัยนาท!J514"")"),70)</f>
        <v>70</v>
      </c>
      <c r="K619" s="163">
        <f t="shared" ca="1" si="127"/>
        <v>140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IFERROR(__xludf.DUMMYFUNCTION("IMPORTRANGE(""https://docs.google.com/spreadsheets/d/1SX6NBoVAgQJ6U1MVXOaj8PK2l7WJ3RER9xtqwdhxkhw/edit?usp=sharing"",""ชัยนาท!J523"")"),2004469.22)</f>
        <v>2004469.22</v>
      </c>
      <c r="K628" s="343">
        <f t="shared" ref="K628:K635" ca="1" si="129">IF(I628&gt;0,J628*100/I628,0)</f>
        <v>112.39363296020224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IFERROR(__xludf.DUMMYFUNCTION("IMPORTRANGE(""https://docs.google.com/spreadsheets/d/1SX6NBoVAgQJ6U1MVXOaj8PK2l7WJ3RER9xtqwdhxkhw/edit?usp=sharing"",""ชัยนาท!J524"")"),159)</f>
        <v>159</v>
      </c>
      <c r="K629" s="343">
        <f t="shared" ca="1" si="129"/>
        <v>112.76595744680851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IFERROR(__xludf.DUMMYFUNCTION("IMPORTRANGE(""https://docs.google.com/spreadsheets/d/1SX6NBoVAgQJ6U1MVXOaj8PK2l7WJ3RER9xtqwdhxkhw/edit?usp=sharing"",""ชัยนาท!J525"")"),1641765.9)</f>
        <v>1641765.9</v>
      </c>
      <c r="K630" s="343">
        <f t="shared" ca="1" si="129"/>
        <v>25.355974315418219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IFERROR(__xludf.DUMMYFUNCTION("IMPORTRANGE(""https://docs.google.com/spreadsheets/d/1SX6NBoVAgQJ6U1MVXOaj8PK2l7WJ3RER9xtqwdhxkhw/edit?usp=sharing"",""ชัยนาท!J526"")"),181)</f>
        <v>181</v>
      </c>
      <c r="K631" s="343">
        <f t="shared" ca="1" si="129"/>
        <v>60.942760942760941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IFERROR(__xludf.DUMMYFUNCTION("IMPORTRANGE(""https://docs.google.com/spreadsheets/d/1SX6NBoVAgQJ6U1MVXOaj8PK2l7WJ3RER9xtqwdhxkhw/edit?usp=sharing"",""ชัยนาท!J527"")"),2542823.48)</f>
        <v>2542823.48</v>
      </c>
      <c r="K632" s="343">
        <f t="shared" ca="1" si="129"/>
        <v>20.379093497099245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IFERROR(__xludf.DUMMYFUNCTION("IMPORTRANGE(""https://docs.google.com/spreadsheets/d/1SX6NBoVAgQJ6U1MVXOaj8PK2l7WJ3RER9xtqwdhxkhw/edit?usp=sharing"",""ชัยนาท!J528"")"),261)</f>
        <v>261</v>
      </c>
      <c r="K633" s="343">
        <f t="shared" ca="1" si="129"/>
        <v>74.358974358974365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IFERROR(__xludf.DUMMYFUNCTION("IMPORTRANGE(""https://docs.google.com/spreadsheets/d/1SX6NBoVAgQJ6U1MVXOaj8PK2l7WJ3RER9xtqwdhxkhw/edit?usp=sharing"",""ชัยนาท!J529"")"),3640000)</f>
        <v>3640000</v>
      </c>
      <c r="K634" s="343">
        <f t="shared" ca="1" si="129"/>
        <v>77.446808510638292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IFERROR(__xludf.DUMMYFUNCTION("IMPORTRANGE(""https://docs.google.com/spreadsheets/d/1SX6NBoVAgQJ6U1MVXOaj8PK2l7WJ3RER9xtqwdhxkhw/edit?usp=sharing"",""ชัยนาท!J530"")"),83)</f>
        <v>83</v>
      </c>
      <c r="K635" s="487">
        <f t="shared" ca="1" si="129"/>
        <v>41.5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2480</v>
      </c>
      <c r="O636" s="511">
        <f t="shared" ref="O636:O640" ca="1" si="130">+IF(L636&gt;0,N636*100/L636,0)</f>
        <v>37.349397590361448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2480</v>
      </c>
      <c r="O638" s="523">
        <f t="shared" ca="1" si="130"/>
        <v>37.349397590361448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2480</v>
      </c>
      <c r="O640" s="523">
        <f t="shared" ca="1" si="130"/>
        <v>37.349397590361448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2480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IFERROR(__xludf.DUMMYFUNCTION("IMPORTRANGE(""https://docs.google.com/spreadsheets/d/1SX6NBoVAgQJ6U1MVXOaj8PK2l7WJ3RER9xtqwdhxkhw/edit#gid=346597447"",""ชัยนาท!M544"")"),240)</f>
        <v>240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IFERROR(__xludf.DUMMYFUNCTION("IMPORTRANGE(""https://docs.google.com/spreadsheets/d/1SX6NBoVAgQJ6U1MVXOaj8PK2l7WJ3RER9xtqwdhxkhw/edit#gid=346597447"",""ชัยนาท!M556"")"),240)</f>
        <v>240</v>
      </c>
      <c r="O661" s="538">
        <f ca="1">IF(L661&gt;0,N661*100/L661,0)</f>
        <v>6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IFERROR(__xludf.DUMMYFUNCTION("IMPORTRANGE(""https://docs.google.com/spreadsheets/d/1SX6NBoVAgQJ6U1MVXOaj8PK2l7WJ3RER9xtqwdhxkhw/edit#gid=346597447"",""ชัยนาท!M560"")"),1200)</f>
        <v>1200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IFERROR(__xludf.DUMMYFUNCTION("IMPORTRANGE(""https://docs.google.com/spreadsheets/d/1SX6NBoVAgQJ6U1MVXOaj8PK2l7WJ3RER9xtqwdhxkhw/edit#gid=346597447"",""ชัยนาท!M566"")"),800)</f>
        <v>800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2721873</v>
      </c>
      <c r="M8" s="23">
        <f t="shared" ca="1" si="0"/>
        <v>2134781</v>
      </c>
      <c r="N8" s="23">
        <f t="shared" ca="1" si="0"/>
        <v>2472565.84</v>
      </c>
      <c r="O8" s="22">
        <f t="shared" ref="O8:O16" ca="1" si="1">IF(L8&gt;0,N8*100/L8,0)</f>
        <v>90.840602776103069</v>
      </c>
      <c r="P8" s="22">
        <f t="shared" ref="P8:P16" ca="1" si="2">IF(M8&gt;0,N8*100/M8,0)</f>
        <v>115.82292703560694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2721873</v>
      </c>
      <c r="M10" s="30">
        <f t="shared" ca="1" si="4"/>
        <v>2134781</v>
      </c>
      <c r="N10" s="30">
        <f t="shared" ca="1" si="4"/>
        <v>2472565.84</v>
      </c>
      <c r="O10" s="29">
        <f t="shared" ca="1" si="1"/>
        <v>90.840602776103069</v>
      </c>
      <c r="P10" s="29">
        <f t="shared" ca="1" si="2"/>
        <v>115.82292703560694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2433873</v>
      </c>
      <c r="M12" s="38">
        <f t="shared" ca="1" si="6"/>
        <v>1846781</v>
      </c>
      <c r="N12" s="38">
        <f t="shared" ca="1" si="6"/>
        <v>2184565.84</v>
      </c>
      <c r="O12" s="38">
        <f t="shared" ca="1" si="1"/>
        <v>89.756772025491884</v>
      </c>
      <c r="P12" s="38">
        <f t="shared" ca="1" si="2"/>
        <v>118.29046540981308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1411351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1022522</v>
      </c>
      <c r="M14" s="38">
        <f t="shared" si="8"/>
        <v>0</v>
      </c>
      <c r="N14" s="38">
        <f t="shared" ca="1" si="8"/>
        <v>530817</v>
      </c>
      <c r="O14" s="38">
        <f t="shared" ca="1" si="1"/>
        <v>51.912526087458268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2096281</v>
      </c>
      <c r="M18" s="23">
        <f t="shared" ca="1" si="11"/>
        <v>2134781</v>
      </c>
      <c r="N18" s="23">
        <f t="shared" ca="1" si="11"/>
        <v>1941748.8399999999</v>
      </c>
      <c r="O18" s="22">
        <f t="shared" ref="O18:O20" ca="1" si="12">IF(L18&gt;0,N18*100/L18,0)</f>
        <v>92.628270732788209</v>
      </c>
      <c r="P18" s="22">
        <f t="shared" ref="P18:P26" ca="1" si="13">IF(M18&gt;0,N18*100/M18,0)</f>
        <v>90.957753511952745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2096281</v>
      </c>
      <c r="M20" s="30">
        <f t="shared" ca="1" si="15"/>
        <v>2134781</v>
      </c>
      <c r="N20" s="30">
        <f t="shared" ca="1" si="15"/>
        <v>1941748.8399999999</v>
      </c>
      <c r="O20" s="29">
        <f t="shared" ca="1" si="12"/>
        <v>92.628270732788209</v>
      </c>
      <c r="P20" s="29">
        <f t="shared" ca="1" si="13"/>
        <v>90.957753511952745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1808281</v>
      </c>
      <c r="M22" s="41">
        <f t="shared" ca="1" si="18"/>
        <v>1846781</v>
      </c>
      <c r="N22" s="38">
        <f t="shared" ca="1" si="18"/>
        <v>1653748.8399999999</v>
      </c>
      <c r="O22" s="38">
        <f t="shared" ca="1" si="17"/>
        <v>91.454195448605603</v>
      </c>
      <c r="P22" s="38">
        <f t="shared" ca="1" si="13"/>
        <v>89.547642086419557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1411351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396930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625592</v>
      </c>
      <c r="M28" s="23">
        <f t="shared" si="23"/>
        <v>0</v>
      </c>
      <c r="N28" s="23">
        <f t="shared" ca="1" si="23"/>
        <v>530817</v>
      </c>
      <c r="O28" s="22">
        <f t="shared" ref="O28:O30" ca="1" si="24">IF(L28&gt;0,N28*100/L28,0)</f>
        <v>84.850349748718017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625592</v>
      </c>
      <c r="M30" s="30">
        <f t="shared" si="27"/>
        <v>0</v>
      </c>
      <c r="N30" s="30">
        <f t="shared" ca="1" si="27"/>
        <v>530817</v>
      </c>
      <c r="O30" s="29">
        <f t="shared" ca="1" si="24"/>
        <v>84.850349748718017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625592</v>
      </c>
      <c r="M32" s="38">
        <f t="shared" si="30"/>
        <v>0</v>
      </c>
      <c r="N32" s="38">
        <f t="shared" ca="1" si="30"/>
        <v>530817</v>
      </c>
      <c r="O32" s="38">
        <f t="shared" ca="1" si="29"/>
        <v>84.850349748718017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625592</v>
      </c>
      <c r="M34" s="38">
        <f t="shared" si="32"/>
        <v>0</v>
      </c>
      <c r="N34" s="38">
        <f t="shared" ca="1" si="32"/>
        <v>530817</v>
      </c>
      <c r="O34" s="38">
        <f t="shared" ca="1" si="29"/>
        <v>84.850349748718017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2096281</v>
      </c>
      <c r="M37" s="54">
        <f t="shared" ca="1" si="33"/>
        <v>2134781</v>
      </c>
      <c r="N37" s="54">
        <f t="shared" ca="1" si="33"/>
        <v>1941748.8399999999</v>
      </c>
      <c r="O37" s="55">
        <f t="shared" ca="1" si="29"/>
        <v>92.628270732788209</v>
      </c>
      <c r="P37" s="55">
        <f t="shared" ca="1" si="25"/>
        <v>90.957753511952745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917900</v>
      </c>
      <c r="N41" s="78">
        <f t="shared" ca="1" si="34"/>
        <v>859748.84</v>
      </c>
      <c r="O41" s="77">
        <f t="shared" ref="O41:O43" ca="1" si="35">IF(L41&gt;0,N41*100/L41,0)</f>
        <v>93.664760867196861</v>
      </c>
      <c r="P41" s="77">
        <f t="shared" ref="P41:P43" ca="1" si="36">IF(M41&gt;0,N41*100/M41,0)</f>
        <v>93.664760867196861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917900</v>
      </c>
      <c r="N43" s="78">
        <f t="shared" ca="1" si="38"/>
        <v>859748.84</v>
      </c>
      <c r="O43" s="77">
        <f t="shared" ca="1" si="35"/>
        <v>93.664760867196861</v>
      </c>
      <c r="P43" s="77">
        <f t="shared" ca="1" si="36"/>
        <v>93.664760867196861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IFERROR(__xludf.DUMMYFUNCTION("IMPORTRANGE(""https://docs.google.com/spreadsheets/d/1Yj_ptqi66GCucihVvJfMjLAmec39IyEx_6qawtMGysU/edit?usp=sharing"",""สบก!Q64"")"),629900)</f>
        <v>629900</v>
      </c>
      <c r="N45" s="49">
        <f ca="1">IFERROR(__xludf.DUMMYFUNCTION("IMPORTRANGE(""https://docs.google.com/spreadsheets/d/1Yj_ptqi66GCucihVvJfMjLAmec39IyEx_6qawtMGysU/edit?usp=sharing"",""สบก!R64"")"),571748.84)</f>
        <v>571748.84</v>
      </c>
      <c r="O45" s="38">
        <f ca="1">IF(L45&gt;0,N45*100/L45,0)</f>
        <v>90.768191776472449</v>
      </c>
      <c r="P45" s="38">
        <f ca="1">IF(M45&gt;0,N45*100/M45,0)</f>
        <v>90.768191776472449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287651</v>
      </c>
      <c r="M53" s="121">
        <f t="shared" ca="1" si="39"/>
        <v>287651</v>
      </c>
      <c r="N53" s="121">
        <f t="shared" ca="1" si="39"/>
        <v>262151</v>
      </c>
      <c r="O53" s="120">
        <f t="shared" ref="O53:O55" ca="1" si="40">IF(L53&gt;0,N53*100/L53,0)</f>
        <v>91.135090787099642</v>
      </c>
      <c r="P53" s="120">
        <f t="shared" ref="P53:P55" ca="1" si="41">IF(M53&gt;0,N53*100/M53,0)</f>
        <v>91.135090787099642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287651</v>
      </c>
      <c r="M55" s="121">
        <f t="shared" ca="1" si="43"/>
        <v>287651</v>
      </c>
      <c r="N55" s="121">
        <f t="shared" ca="1" si="43"/>
        <v>262151</v>
      </c>
      <c r="O55" s="120">
        <f t="shared" ca="1" si="40"/>
        <v>91.135090787099642</v>
      </c>
      <c r="P55" s="120">
        <f t="shared" ca="1" si="41"/>
        <v>91.135090787099642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287651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IFERROR(__xludf.DUMMYFUNCTION("IMPORTRANGE(""https://docs.google.com/spreadsheets/d/1Yj_ptqi66GCucihVvJfMjLAmec39IyEx_6qawtMGysU/edit?usp=sharing"",""สบก!AA64"")"),262151)</f>
        <v>262151</v>
      </c>
      <c r="O57" s="38">
        <f ca="1">IF(L57&gt;0,N57*100/L57,0)</f>
        <v>91.135090787099642</v>
      </c>
      <c r="P57" s="38">
        <f ca="1">IF(M57&gt;0,N57*100/M57,0)</f>
        <v>91.135090787099642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IFERROR(__xludf.DUMMYFUNCTION("IMPORTRANGE(""https://docs.google.com/spreadsheets/d/1Yj_ptqi66GCucihVvJfMjLAmec39IyEx_6qawtMGysU/edit?usp=sharing"",""สบก!V64"")"),287651)</f>
        <v>287651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8790</v>
      </c>
      <c r="M66" s="152">
        <f t="shared" ca="1" si="45"/>
        <v>8790</v>
      </c>
      <c r="N66" s="152">
        <f t="shared" ca="1" si="45"/>
        <v>8790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8790</v>
      </c>
      <c r="M68" s="157">
        <f t="shared" ca="1" si="49"/>
        <v>8790</v>
      </c>
      <c r="N68" s="157">
        <f t="shared" ca="1" si="49"/>
        <v>8790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8790</v>
      </c>
      <c r="M70" s="168">
        <f ca="1">IFERROR(__xludf.DUMMYFUNCTION("IMPORTRANGE(""https://docs.google.com/spreadsheets/d/1Yj_ptqi66GCucihVvJfMjLAmec39IyEx_6qawtMGysU/edit?usp=sharing"",""สบก!AI64"")"),8790)</f>
        <v>8790</v>
      </c>
      <c r="N70" s="169">
        <f ca="1">IFERROR(__xludf.DUMMYFUNCTION("IMPORTRANGE(""https://docs.google.com/spreadsheets/d/1Yj_ptqi66GCucihVvJfMjLAmec39IyEx_6qawtMGysU/edit?usp=sharing"",""สบก!AJ64"")"),8790)</f>
        <v>8790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IFERROR(__xludf.DUMMYFUNCTION("IMPORTRANGE(""https://docs.google.com/spreadsheets/d/1Yj_ptqi66GCucihVvJfMjLAmec39IyEx_6qawtMGysU/edit?usp=sharing"",""สบก!AF64"")"),8790)</f>
        <v>8790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45700</v>
      </c>
      <c r="M140" s="152">
        <f t="shared" ca="1" si="64"/>
        <v>45700</v>
      </c>
      <c r="N140" s="152">
        <f t="shared" ca="1" si="64"/>
        <v>44740</v>
      </c>
      <c r="O140" s="151">
        <f t="shared" ref="O140:O142" ca="1" si="65">IF(L140&gt;0,N140*100/L140,0)</f>
        <v>97.899343544857771</v>
      </c>
      <c r="P140" s="151">
        <f t="shared" ref="P140:P142" ca="1" si="66">IF(M140&gt;0,N140*100/M140,0)</f>
        <v>97.899343544857771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45700</v>
      </c>
      <c r="M142" s="157">
        <f t="shared" ca="1" si="68"/>
        <v>45700</v>
      </c>
      <c r="N142" s="157">
        <f t="shared" ca="1" si="68"/>
        <v>44740</v>
      </c>
      <c r="O142" s="156">
        <f t="shared" ca="1" si="65"/>
        <v>97.899343544857771</v>
      </c>
      <c r="P142" s="156">
        <f t="shared" ca="1" si="66"/>
        <v>97.899343544857771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45700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IFERROR(__xludf.DUMMYFUNCTION("IMPORTRANGE(""https://docs.google.com/spreadsheets/d/1Yj_ptqi66GCucihVvJfMjLAmec39IyEx_6qawtMGysU/edit?usp=sharing"",""สบก!BK64"")"),44740)</f>
        <v>44740</v>
      </c>
      <c r="O144" s="169">
        <f ca="1">IF(L144&gt;0,N144*100/L144,0)</f>
        <v>97.899343544857771</v>
      </c>
      <c r="P144" s="169">
        <f ca="1">IF(M144&gt;0,N144*100/M144,0)</f>
        <v>97.899343544857771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IFERROR(__xludf.DUMMYFUNCTION("IMPORTRANGE(""https://docs.google.com/spreadsheets/d/1Yj_ptqi66GCucihVvJfMjLAmec39IyEx_6qawtMGysU/edit?usp=sharing"",""สบก!BG64"")"),45700)</f>
        <v>45700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IFERROR(__xludf.DUMMYFUNCTION("IMPORTRANGE(""https://docs.google.com/spreadsheets/d/1SX6NBoVAgQJ6U1MVXOaj8PK2l7WJ3RER9xtqwdhxkhw/edit?usp=sharing"",""ตราด!J84"")"),136)</f>
        <v>136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IFERROR(__xludf.DUMMYFUNCTION("IMPORTRANGE(""https://docs.google.com/spreadsheets/d/1SX6NBoVAgQJ6U1MVXOaj8PK2l7WJ3RER9xtqwdhxkhw/edit?usp=sharing"",""ตราด!J85"")"),136)</f>
        <v>136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IFERROR(__xludf.DUMMYFUNCTION("IMPORTRANGE(""https://docs.google.com/spreadsheets/d/1SX6NBoVAgQJ6U1MVXOaj8PK2l7WJ3RER9xtqwdhxkhw/edit?usp=sharing"",""ตราด!J228"")"),174)</f>
        <v>174</v>
      </c>
      <c r="K328" s="318">
        <f ca="1">IF(I328&gt;0,J328*100/I328,0)</f>
        <v>102.35294117647059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854530</v>
      </c>
      <c r="N329" s="152">
        <f t="shared" ca="1" si="98"/>
        <v>746109</v>
      </c>
      <c r="O329" s="151">
        <f t="shared" ref="O329:O331" ca="1" si="99">IF(L329&gt;0,N329*100/L329,0)</f>
        <v>91.431565015992064</v>
      </c>
      <c r="P329" s="151">
        <f t="shared" ref="P329:P331" ca="1" si="100">IF(M329&gt;0,N329*100/M329,0)</f>
        <v>87.312206710121359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854530</v>
      </c>
      <c r="N331" s="157">
        <f t="shared" ca="1" si="102"/>
        <v>746109</v>
      </c>
      <c r="O331" s="156">
        <f t="shared" ca="1" si="99"/>
        <v>91.431565015992064</v>
      </c>
      <c r="P331" s="156">
        <f t="shared" ca="1" si="100"/>
        <v>87.312206710121359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IFERROR(__xludf.DUMMYFUNCTION("IMPORTRANGE(""https://docs.google.com/spreadsheets/d/1Yj_ptqi66GCucihVvJfMjLAmec39IyEx_6qawtMGysU/edit?usp=sharing"",""สบก!DL64"")"),854530)</f>
        <v>854530</v>
      </c>
      <c r="N333" s="169">
        <f ca="1">IFERROR(__xludf.DUMMYFUNCTION("IMPORTRANGE(""https://docs.google.com/spreadsheets/d/1Yj_ptqi66GCucihVvJfMjLAmec39IyEx_6qawtMGysU/edit?usp=sharing"",""สบก!DM64"")"),746109)</f>
        <v>746109</v>
      </c>
      <c r="O333" s="169">
        <f ca="1">IF(L333&gt;0,N333*100/L333,0)</f>
        <v>91.431565015992064</v>
      </c>
      <c r="P333" s="169">
        <f ca="1">IF(M333&gt;0,N333*100/M333,0)</f>
        <v>87.312206710121359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IFERROR(__xludf.DUMMYFUNCTION("IMPORTRANGE(""https://docs.google.com/spreadsheets/d/1SX6NBoVAgQJ6U1MVXOaj8PK2l7WJ3RER9xtqwdhxkhw/edit?usp=sharing"",""ตราด!J234"")"),143)</f>
        <v>143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IFERROR(__xludf.DUMMYFUNCTION("IMPORTRANGE(""https://docs.google.com/spreadsheets/d/1SX6NBoVAgQJ6U1MVXOaj8PK2l7WJ3RER9xtqwdhxkhw/edit?usp=sharing"",""ตราด!J235"")"),1632.25)</f>
        <v>1632.25</v>
      </c>
      <c r="K340" s="343">
        <f t="shared" ca="1" si="103"/>
        <v>102.015625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IFERROR(__xludf.DUMMYFUNCTION("IMPORTRANGE(""https://docs.google.com/spreadsheets/d/1SX6NBoVAgQJ6U1MVXOaj8PK2l7WJ3RER9xtqwdhxkhw/edit?usp=sharing"",""ตราด!J236"")"),212)</f>
        <v>212</v>
      </c>
      <c r="K341" s="343">
        <f t="shared" ca="1" si="103"/>
        <v>124.70588235294117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IFERROR(__xludf.DUMMYFUNCTION("IMPORTRANGE(""https://docs.google.com/spreadsheets/d/1SX6NBoVAgQJ6U1MVXOaj8PK2l7WJ3RER9xtqwdhxkhw/edit?usp=sharing"",""ตราด!J237"")"),3246.06999999999)</f>
        <v>3246.0699999999902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IFERROR(__xludf.DUMMYFUNCTION("IMPORTRANGE(""https://docs.google.com/spreadsheets/d/1SX6NBoVAgQJ6U1MVXOaj8PK2l7WJ3RER9xtqwdhxkhw/edit?usp=sharing"",""ตราด!J240"")"),174)</f>
        <v>174</v>
      </c>
      <c r="K345" s="343">
        <f t="shared" ca="1" si="103"/>
        <v>102.35294117647059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IFERROR(__xludf.DUMMYFUNCTION("IMPORTRANGE(""https://docs.google.com/spreadsheets/d/1SX6NBoVAgQJ6U1MVXOaj8PK2l7WJ3RER9xtqwdhxkhw/edit?usp=sharing"",""ตราด!J241"")"),2867.29999999999)</f>
        <v>2867.2999999999902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IFERROR(__xludf.DUMMYFUNCTION("IMPORTRANGE(""https://docs.google.com/spreadsheets/d/1SX6NBoVAgQJ6U1MVXOaj8PK2l7WJ3RER9xtqwdhxkhw/edit?usp=sharing"",""ตราด!L242"")"),625592)</f>
        <v>625592</v>
      </c>
      <c r="M347" s="358"/>
      <c r="N347" s="358">
        <f ca="1">IFERROR(__xludf.DUMMYFUNCTION("IMPORTRANGE(""https://docs.google.com/spreadsheets/d/1SX6NBoVAgQJ6U1MVXOaj8PK2l7WJ3RER9xtqwdhxkhw/edit?usp=sharing"",""ตราด!M242"")"),530817)</f>
        <v>530817</v>
      </c>
      <c r="O347" s="358">
        <f ca="1">+IF(L347&gt;0,N347*100/L347,0)</f>
        <v>84.850349748718017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IFERROR(__xludf.DUMMYFUNCTION("IMPORTRANGE(""https://docs.google.com/spreadsheets/d/1SX6NBoVAgQJ6U1MVXOaj8PK2l7WJ3RER9xtqwdhxkhw/edit?usp=sharing"",""ตราด!M275"")"),199509)</f>
        <v>199509</v>
      </c>
      <c r="O380" s="373">
        <f ca="1">+IF(L380&gt;0,N380*100/L380,0)</f>
        <v>96.121121603391785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IFERROR(__xludf.DUMMYFUNCTION("IMPORTRANGE(""https://docs.google.com/spreadsheets/d/1SX6NBoVAgQJ6U1MVXOaj8PK2l7WJ3RER9xtqwdhxkhw/edit?usp=sharing"",""ตราด!M278"")"),199509)</f>
        <v>199509</v>
      </c>
      <c r="O383" s="165">
        <f t="shared" ca="1" si="109"/>
        <v>96.121121603391785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IFERROR(__xludf.DUMMYFUNCTION("IMPORTRANGE(""https://docs.google.com/spreadsheets/d/1SX6NBoVAgQJ6U1MVXOaj8PK2l7WJ3RER9xtqwdhxkhw/edit?usp=sharing"",""ตราด!M280"")"),199509)</f>
        <v>199509</v>
      </c>
      <c r="O385" s="169">
        <f t="shared" ca="1" si="109"/>
        <v>96.121121603391785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IFERROR(__xludf.DUMMYFUNCTION("IMPORTRANGE(""https://docs.google.com/spreadsheets/d/1SX6NBoVAgQJ6U1MVXOaj8PK2l7WJ3RER9xtqwdhxkhw/edit?usp=sharing"",""ตราด!M284"")"),15709)</f>
        <v>15709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IFERROR(__xludf.DUMMYFUNCTION("IMPORTRANGE(""https://docs.google.com/spreadsheets/d/1SX6NBoVAgQJ6U1MVXOaj8PK2l7WJ3RER9xtqwdhxkhw/edit?usp=sharing"",""ตราด!M296"")"),104825)</f>
        <v>104825</v>
      </c>
      <c r="O401" s="373">
        <f ca="1">+IF(L401&gt;0,N401*100/L401,0)</f>
        <v>90.117778541953228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IFERROR(__xludf.DUMMYFUNCTION("IMPORTRANGE(""https://docs.google.com/spreadsheets/d/1SX6NBoVAgQJ6U1MVXOaj8PK2l7WJ3RER9xtqwdhxkhw/edit?usp=sharing"",""ตราด!M299"")"),104825)</f>
        <v>104825</v>
      </c>
      <c r="O404" s="169">
        <f t="shared" ca="1" si="112"/>
        <v>90.117778541953228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IFERROR(__xludf.DUMMYFUNCTION("IMPORTRANGE(""https://docs.google.com/spreadsheets/d/1SX6NBoVAgQJ6U1MVXOaj8PK2l7WJ3RER9xtqwdhxkhw/edit?usp=sharing"",""ตราด!M301"")"),104825)</f>
        <v>104825</v>
      </c>
      <c r="O406" s="169">
        <f t="shared" ca="1" si="112"/>
        <v>90.117778541953228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IFERROR(__xludf.DUMMYFUNCTION("IMPORTRANGE(""https://docs.google.com/spreadsheets/d/1SX6NBoVAgQJ6U1MVXOaj8PK2l7WJ3RER9xtqwdhxkhw/edit?usp=sharing"",""ตราด!M305"")"),13325)</f>
        <v>13325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IFERROR(__xludf.DUMMYFUNCTION("IMPORTRANGE(""https://docs.google.com/spreadsheets/d/1SX6NBoVAgQJ6U1MVXOaj8PK2l7WJ3RER9xtqwdhxkhw/edit?usp=sharing"",""ตราด!M330"")"),53849)</f>
        <v>53849</v>
      </c>
      <c r="O435" s="412">
        <f t="shared" ref="O435:O439" ca="1" si="114">+IF(L435&gt;0,N435*100/L435,0)</f>
        <v>69.933766233766235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IFERROR(__xludf.DUMMYFUNCTION("IMPORTRANGE(""https://docs.google.com/spreadsheets/d/1SX6NBoVAgQJ6U1MVXOaj8PK2l7WJ3RER9xtqwdhxkhw/edit?usp=sharing"",""ตราด!M332"")"),53849)</f>
        <v>53849</v>
      </c>
      <c r="O437" s="169">
        <f t="shared" ca="1" si="114"/>
        <v>69.933766233766235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IFERROR(__xludf.DUMMYFUNCTION("IMPORTRANGE(""https://docs.google.com/spreadsheets/d/1SX6NBoVAgQJ6U1MVXOaj8PK2l7WJ3RER9xtqwdhxkhw/edit?usp=sharing"",""ตราด!M334"")"),53849)</f>
        <v>53849</v>
      </c>
      <c r="O439" s="169">
        <f t="shared" ca="1" si="114"/>
        <v>69.933766233766235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IFERROR(__xludf.DUMMYFUNCTION("IMPORTRANGE(""https://docs.google.com/spreadsheets/d/1SX6NBoVAgQJ6U1MVXOaj8PK2l7WJ3RER9xtqwdhxkhw/edit?usp=sharing"",""ตราด!M338"")"),14876)</f>
        <v>14876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IFERROR(__xludf.DUMMYFUNCTION("IMPORTRANGE(""https://docs.google.com/spreadsheets/d/1SX6NBoVAgQJ6U1MVXOaj8PK2l7WJ3RER9xtqwdhxkhw/edit?usp=sharing"",""ตราด!M350"")"),47694)</f>
        <v>47694</v>
      </c>
      <c r="O455" s="373">
        <f t="shared" ref="O455:O459" ca="1" si="116">+IF(L455&gt;0,N455*100/L455,0)</f>
        <v>71.988770150335085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IFERROR(__xludf.DUMMYFUNCTION("IMPORTRANGE(""https://docs.google.com/spreadsheets/d/1SX6NBoVAgQJ6U1MVXOaj8PK2l7WJ3RER9xtqwdhxkhw/edit?usp=sharing"",""ตราด!M352"")"),47694)</f>
        <v>47694</v>
      </c>
      <c r="O457" s="169">
        <f t="shared" ca="1" si="116"/>
        <v>71.988770150335085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IFERROR(__xludf.DUMMYFUNCTION("IMPORTRANGE(""https://docs.google.com/spreadsheets/d/1SX6NBoVAgQJ6U1MVXOaj8PK2l7WJ3RER9xtqwdhxkhw/edit?usp=sharing"",""ตราด!M354"")"),47694)</f>
        <v>47694</v>
      </c>
      <c r="O459" s="169">
        <f t="shared" ca="1" si="116"/>
        <v>71.988770150335085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IFERROR(__xludf.DUMMYFUNCTION("IMPORTRANGE(""https://docs.google.com/spreadsheets/d/1SX6NBoVAgQJ6U1MVXOaj8PK2l7WJ3RER9xtqwdhxkhw/edit?usp=sharing"",""ตราด!M358"")"),47694)</f>
        <v>47694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IFERROR(__xludf.DUMMYFUNCTION("IMPORTRANGE(""https://docs.google.com/spreadsheets/d/1SX6NBoVAgQJ6U1MVXOaj8PK2l7WJ3RER9xtqwdhxkhw/edit?usp=sharing"",""ตราด!J459"")"),1325)</f>
        <v>1325</v>
      </c>
      <c r="K564" s="372">
        <f ca="1">IF(I564&gt;0,J564*100/I564,0)</f>
        <v>189.28571428571428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IFERROR(__xludf.DUMMYFUNCTION("IMPORTRANGE(""https://docs.google.com/spreadsheets/d/1SX6NBoVAgQJ6U1MVXOaj8PK2l7WJ3RER9xtqwdhxkhw/edit?usp=sharing"",""ตราด!M459"")"),97155)</f>
        <v>97155</v>
      </c>
      <c r="O564" s="373">
        <f t="shared" ref="O564:O568" ca="1" si="122">+IF(L564&gt;0,N564*100/L564,0)</f>
        <v>80.479622266401591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IFERROR(__xludf.DUMMYFUNCTION("IMPORTRANGE(""https://docs.google.com/spreadsheets/d/1SX6NBoVAgQJ6U1MVXOaj8PK2l7WJ3RER9xtqwdhxkhw/edit?usp=sharing"",""ตราด!M461"")"),97155)</f>
        <v>97155</v>
      </c>
      <c r="O566" s="169">
        <f t="shared" ca="1" si="122"/>
        <v>80.479622266401591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IFERROR(__xludf.DUMMYFUNCTION("IMPORTRANGE(""https://docs.google.com/spreadsheets/d/1SX6NBoVAgQJ6U1MVXOaj8PK2l7WJ3RER9xtqwdhxkhw/edit?usp=sharing"",""ตราด!M463"")"),97155)</f>
        <v>97155</v>
      </c>
      <c r="O568" s="169">
        <f t="shared" ca="1" si="122"/>
        <v>80.479622266401591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IFERROR(__xludf.DUMMYFUNCTION("IMPORTRANGE(""https://docs.google.com/spreadsheets/d/1SX6NBoVAgQJ6U1MVXOaj8PK2l7WJ3RER9xtqwdhxkhw/edit?usp=sharing"",""ตราด!M466"")"),86935)</f>
        <v>86935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IFERROR(__xludf.DUMMYFUNCTION("IMPORTRANGE(""https://docs.google.com/spreadsheets/d/1SX6NBoVAgQJ6U1MVXOaj8PK2l7WJ3RER9xtqwdhxkhw/edit?usp=sharing"",""ตราด!J468"")"),1325)</f>
        <v>1325</v>
      </c>
      <c r="K573" s="202">
        <f ca="1">IF(I573&gt;0,J573*100/I573,0)</f>
        <v>189.28571428571428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IFERROR(__xludf.DUMMYFUNCTION("IMPORTRANGE(""https://docs.google.com/spreadsheets/d/1SX6NBoVAgQJ6U1MVXOaj8PK2l7WJ3RER9xtqwdhxkhw/edit?usp=sharing"",""ตราด!J472"")"),1262)</f>
        <v>1262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IFERROR(__xludf.DUMMYFUNCTION("IMPORTRANGE(""https://docs.google.com/spreadsheets/d/1SX6NBoVAgQJ6U1MVXOaj8PK2l7WJ3RER9xtqwdhxkhw/edit?usp=sharing"",""ตราด!L492"")"),3400)</f>
        <v>3400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IFERROR(__xludf.DUMMYFUNCTION("IMPORTRANGE(""https://docs.google.com/spreadsheets/d/1SX6NBoVAgQJ6U1MVXOaj8PK2l7WJ3RER9xtqwdhxkhw/edit?usp=sharing"",""ตราด!L494"")"),3400)</f>
        <v>3400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IFERROR(__xludf.DUMMYFUNCTION("IMPORTRANGE(""https://docs.google.com/spreadsheets/d/1SX6NBoVAgQJ6U1MVXOaj8PK2l7WJ3RER9xtqwdhxkhw/edit?usp=sharing"",""ตราด!L496"")"),3400)</f>
        <v>3400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IFERROR(__xludf.DUMMYFUNCTION("IMPORTRANGE(""https://docs.google.com/spreadsheets/d/1SX6NBoVAgQJ6U1MVXOaj8PK2l7WJ3RER9xtqwdhxkhw/edit?usp=sharing"",""ตราด!J523"")"),2414285.18)</f>
        <v>2414285.1800000002</v>
      </c>
      <c r="K628" s="343">
        <f t="shared" ref="K628:K635" ca="1" si="129">IF(I628&gt;0,J628*100/I628,0)</f>
        <v>96.57140720000001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IFERROR(__xludf.DUMMYFUNCTION("IMPORTRANGE(""https://docs.google.com/spreadsheets/d/1SX6NBoVAgQJ6U1MVXOaj8PK2l7WJ3RER9xtqwdhxkhw/edit?usp=sharing"",""ตราด!J524"")"),117)</f>
        <v>117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IFERROR(__xludf.DUMMYFUNCTION("IMPORTRANGE(""https://docs.google.com/spreadsheets/d/1SX6NBoVAgQJ6U1MVXOaj8PK2l7WJ3RER9xtqwdhxkhw/edit?usp=sharing"",""ตราด!J525"")"),611841.79)</f>
        <v>611841.79</v>
      </c>
      <c r="K630" s="343">
        <f t="shared" ca="1" si="129"/>
        <v>35.042062035127316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IFERROR(__xludf.DUMMYFUNCTION("IMPORTRANGE(""https://docs.google.com/spreadsheets/d/1SX6NBoVAgQJ6U1MVXOaj8PK2l7WJ3RER9xtqwdhxkhw/edit?usp=sharing"",""ตราด!J526"")"),35)</f>
        <v>35</v>
      </c>
      <c r="K631" s="343">
        <f t="shared" ca="1" si="129"/>
        <v>77.777777777777771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IFERROR(__xludf.DUMMYFUNCTION("IMPORTRANGE(""https://docs.google.com/spreadsheets/d/1SX6NBoVAgQJ6U1MVXOaj8PK2l7WJ3RER9xtqwdhxkhw/edit?usp=sharing"",""ตราด!I529"")"),2329000)</f>
        <v>2329000</v>
      </c>
      <c r="J634" s="342">
        <f ca="1">IFERROR(__xludf.DUMMYFUNCTION("IMPORTRANGE(""https://docs.google.com/spreadsheets/d/1SX6NBoVAgQJ6U1MVXOaj8PK2l7WJ3RER9xtqwdhxkhw/edit?usp=sharing"",""ตราด!J529"")"),2329000)</f>
        <v>2329000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IFERROR(__xludf.DUMMYFUNCTION("IMPORTRANGE(""https://docs.google.com/spreadsheets/d/1SX6NBoVAgQJ6U1MVXOaj8PK2l7WJ3RER9xtqwdhxkhw/edit?usp=sharing"",""ตราด!I530"")"),117)</f>
        <v>117</v>
      </c>
      <c r="J635" s="505">
        <f ca="1">IFERROR(__xludf.DUMMYFUNCTION("IMPORTRANGE(""https://docs.google.com/spreadsheets/d/1SX6NBoVAgQJ6U1MVXOaj8PK2l7WJ3RER9xtqwdhxkhw/edit?usp=sharing"",""ตราด!J530"")"),110)</f>
        <v>110</v>
      </c>
      <c r="K635" s="487">
        <f t="shared" ca="1" si="129"/>
        <v>94.017094017094024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3276863</v>
      </c>
      <c r="M8" s="23">
        <f t="shared" ca="1" si="0"/>
        <v>2525803</v>
      </c>
      <c r="N8" s="23">
        <f t="shared" ca="1" si="0"/>
        <v>2800025.06</v>
      </c>
      <c r="O8" s="22">
        <f t="shared" ref="O8:O16" ca="1" si="1">IF(L8&gt;0,N8*100/L8,0)</f>
        <v>85.448340684367949</v>
      </c>
      <c r="P8" s="22">
        <f t="shared" ref="P8:P16" ca="1" si="2">IF(M8&gt;0,N8*100/M8,0)</f>
        <v>110.85682691801379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3276863</v>
      </c>
      <c r="M10" s="30">
        <f t="shared" ca="1" si="4"/>
        <v>2525803</v>
      </c>
      <c r="N10" s="30">
        <f t="shared" ca="1" si="4"/>
        <v>2800025.06</v>
      </c>
      <c r="O10" s="29">
        <f t="shared" ca="1" si="1"/>
        <v>85.448340684367949</v>
      </c>
      <c r="P10" s="29">
        <f t="shared" ca="1" si="2"/>
        <v>110.85682691801379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3239063</v>
      </c>
      <c r="M12" s="38">
        <f t="shared" ca="1" si="6"/>
        <v>2488003</v>
      </c>
      <c r="N12" s="38">
        <f t="shared" ca="1" si="6"/>
        <v>2762225.06</v>
      </c>
      <c r="O12" s="38">
        <f t="shared" ca="1" si="1"/>
        <v>85.278522214603427</v>
      </c>
      <c r="P12" s="38">
        <f t="shared" ca="1" si="2"/>
        <v>111.02177368757192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1874823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1364240</v>
      </c>
      <c r="M14" s="38">
        <f t="shared" si="8"/>
        <v>0</v>
      </c>
      <c r="N14" s="38">
        <f t="shared" ca="1" si="8"/>
        <v>708139</v>
      </c>
      <c r="O14" s="38">
        <f t="shared" ca="1" si="1"/>
        <v>51.907215739166126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2492803</v>
      </c>
      <c r="M18" s="23">
        <f t="shared" ca="1" si="11"/>
        <v>2525803</v>
      </c>
      <c r="N18" s="23">
        <f t="shared" ca="1" si="11"/>
        <v>2091886.06</v>
      </c>
      <c r="O18" s="22">
        <f t="shared" ref="O18:O20" ca="1" si="12">IF(L18&gt;0,N18*100/L18,0)</f>
        <v>83.917022725020786</v>
      </c>
      <c r="P18" s="22">
        <f t="shared" ref="P18:P26" ca="1" si="13">IF(M18&gt;0,N18*100/M18,0)</f>
        <v>82.820634071619992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2492803</v>
      </c>
      <c r="M20" s="30">
        <f t="shared" ca="1" si="15"/>
        <v>2525803</v>
      </c>
      <c r="N20" s="30">
        <f t="shared" ca="1" si="15"/>
        <v>2091886.06</v>
      </c>
      <c r="O20" s="29">
        <f t="shared" ca="1" si="12"/>
        <v>83.917022725020786</v>
      </c>
      <c r="P20" s="29">
        <f t="shared" ca="1" si="13"/>
        <v>82.820634071619992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2455003</v>
      </c>
      <c r="M22" s="41">
        <f t="shared" ca="1" si="18"/>
        <v>2488003</v>
      </c>
      <c r="N22" s="38">
        <f t="shared" ca="1" si="18"/>
        <v>2054086.06</v>
      </c>
      <c r="O22" s="38">
        <f t="shared" ca="1" si="17"/>
        <v>83.669391035367369</v>
      </c>
      <c r="P22" s="38">
        <f t="shared" ca="1" si="13"/>
        <v>82.559629550285905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1874823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580180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784060</v>
      </c>
      <c r="M28" s="23">
        <f t="shared" si="23"/>
        <v>0</v>
      </c>
      <c r="N28" s="23">
        <f t="shared" ca="1" si="23"/>
        <v>708139</v>
      </c>
      <c r="O28" s="22">
        <f t="shared" ref="O28:O30" ca="1" si="24">IF(L28&gt;0,N28*100/L28,0)</f>
        <v>90.316940030099744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784060</v>
      </c>
      <c r="M30" s="30">
        <f t="shared" si="27"/>
        <v>0</v>
      </c>
      <c r="N30" s="30">
        <f t="shared" ca="1" si="27"/>
        <v>708139</v>
      </c>
      <c r="O30" s="29">
        <f t="shared" ca="1" si="24"/>
        <v>90.316940030099744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784060</v>
      </c>
      <c r="M32" s="38">
        <f t="shared" si="30"/>
        <v>0</v>
      </c>
      <c r="N32" s="38">
        <f t="shared" ca="1" si="30"/>
        <v>708139</v>
      </c>
      <c r="O32" s="38">
        <f t="shared" ca="1" si="29"/>
        <v>90.316940030099744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784060</v>
      </c>
      <c r="M34" s="38">
        <f t="shared" si="32"/>
        <v>0</v>
      </c>
      <c r="N34" s="38">
        <f t="shared" ca="1" si="32"/>
        <v>708139</v>
      </c>
      <c r="O34" s="38">
        <f t="shared" ca="1" si="29"/>
        <v>90.316940030099744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2492803</v>
      </c>
      <c r="M37" s="54">
        <f t="shared" ca="1" si="33"/>
        <v>2525803</v>
      </c>
      <c r="N37" s="54">
        <f t="shared" ca="1" si="33"/>
        <v>2091886.06</v>
      </c>
      <c r="O37" s="55">
        <f t="shared" ca="1" si="29"/>
        <v>83.917022725020786</v>
      </c>
      <c r="P37" s="55">
        <f t="shared" ca="1" si="25"/>
        <v>82.820634071619992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709600</v>
      </c>
      <c r="M41" s="78">
        <f t="shared" ca="1" si="34"/>
        <v>709600</v>
      </c>
      <c r="N41" s="78">
        <f t="shared" ca="1" si="34"/>
        <v>620905.31000000006</v>
      </c>
      <c r="O41" s="77">
        <f t="shared" ref="O41:O43" ca="1" si="35">IF(L41&gt;0,N41*100/L41,0)</f>
        <v>87.500748308906438</v>
      </c>
      <c r="P41" s="77">
        <f t="shared" ref="P41:P43" ca="1" si="36">IF(M41&gt;0,N41*100/M41,0)</f>
        <v>87.500748308906438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709600</v>
      </c>
      <c r="M43" s="78">
        <f t="shared" ca="1" si="38"/>
        <v>709600</v>
      </c>
      <c r="N43" s="78">
        <f t="shared" ca="1" si="38"/>
        <v>620905.31000000006</v>
      </c>
      <c r="O43" s="77">
        <f t="shared" ca="1" si="35"/>
        <v>87.500748308906438</v>
      </c>
      <c r="P43" s="77">
        <f t="shared" ca="1" si="36"/>
        <v>87.500748308906438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709600</v>
      </c>
      <c r="M45" s="49">
        <f ca="1">IFERROR(__xludf.DUMMYFUNCTION("IMPORTRANGE(""https://docs.google.com/spreadsheets/d/1Yj_ptqi66GCucihVvJfMjLAmec39IyEx_6qawtMGysU/edit?usp=sharing"",""สบก!Q65"")"),709600)</f>
        <v>709600</v>
      </c>
      <c r="N45" s="49">
        <f ca="1">IFERROR(__xludf.DUMMYFUNCTION("IMPORTRANGE(""https://docs.google.com/spreadsheets/d/1Yj_ptqi66GCucihVvJfMjLAmec39IyEx_6qawtMGysU/edit?usp=sharing"",""สบก!R65"")"),620905.31)</f>
        <v>620905.31000000006</v>
      </c>
      <c r="O45" s="38">
        <f ca="1">IF(L45&gt;0,N45*100/L45,0)</f>
        <v>87.500748308906438</v>
      </c>
      <c r="P45" s="38">
        <f ca="1">IF(M45&gt;0,N45*100/M45,0)</f>
        <v>87.500748308906438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IFERROR(__xludf.DUMMYFUNCTION("IMPORTRANGE(""https://docs.google.com/spreadsheets/d/1Yj_ptqi66GCucihVvJfMjLAmec39IyEx_6qawtMGysU/edit?usp=sharing"",""สบก!M65"")"),709600)</f>
        <v>709600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331023</v>
      </c>
      <c r="M53" s="121">
        <f t="shared" ca="1" si="39"/>
        <v>331023</v>
      </c>
      <c r="N53" s="121">
        <f t="shared" ca="1" si="39"/>
        <v>254773</v>
      </c>
      <c r="O53" s="120">
        <f t="shared" ref="O53:O55" ca="1" si="40">IF(L53&gt;0,N53*100/L53,0)</f>
        <v>76.965346818801109</v>
      </c>
      <c r="P53" s="120">
        <f t="shared" ref="P53:P55" ca="1" si="41">IF(M53&gt;0,N53*100/M53,0)</f>
        <v>76.965346818801109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331023</v>
      </c>
      <c r="M55" s="121">
        <f t="shared" ca="1" si="43"/>
        <v>331023</v>
      </c>
      <c r="N55" s="121">
        <f t="shared" ca="1" si="43"/>
        <v>254773</v>
      </c>
      <c r="O55" s="120">
        <f t="shared" ca="1" si="40"/>
        <v>76.965346818801109</v>
      </c>
      <c r="P55" s="120">
        <f t="shared" ca="1" si="41"/>
        <v>76.965346818801109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331023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IFERROR(__xludf.DUMMYFUNCTION("IMPORTRANGE(""https://docs.google.com/spreadsheets/d/1Yj_ptqi66GCucihVvJfMjLAmec39IyEx_6qawtMGysU/edit?usp=sharing"",""สบก!AA65"")"),254773)</f>
        <v>254773</v>
      </c>
      <c r="O57" s="38">
        <f ca="1">IF(L57&gt;0,N57*100/L57,0)</f>
        <v>76.965346818801109</v>
      </c>
      <c r="P57" s="38">
        <f ca="1">IF(M57&gt;0,N57*100/M57,0)</f>
        <v>76.965346818801109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IFERROR(__xludf.DUMMYFUNCTION("IMPORTRANGE(""https://docs.google.com/spreadsheets/d/1Yj_ptqi66GCucihVvJfMjLAmec39IyEx_6qawtMGysU/edit?usp=sharing"",""สบก!V65"")"),331023)</f>
        <v>331023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7000</v>
      </c>
      <c r="M66" s="152">
        <f t="shared" ca="1" si="45"/>
        <v>7000</v>
      </c>
      <c r="N66" s="152">
        <f t="shared" ca="1" si="45"/>
        <v>3150</v>
      </c>
      <c r="O66" s="151">
        <f t="shared" ref="O66:O68" ca="1" si="46">IF(L66&gt;0,N66*100/L66,0)</f>
        <v>45</v>
      </c>
      <c r="P66" s="151">
        <f t="shared" ref="P66:P68" ca="1" si="47">IF(M66&gt;0,N66*100/M66,0)</f>
        <v>45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7000</v>
      </c>
      <c r="M68" s="157">
        <f t="shared" ca="1" si="49"/>
        <v>7000</v>
      </c>
      <c r="N68" s="157">
        <f t="shared" ca="1" si="49"/>
        <v>3150</v>
      </c>
      <c r="O68" s="156">
        <f t="shared" ca="1" si="46"/>
        <v>45</v>
      </c>
      <c r="P68" s="156">
        <f t="shared" ca="1" si="47"/>
        <v>45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7000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IFERROR(__xludf.DUMMYFUNCTION("IMPORTRANGE(""https://docs.google.com/spreadsheets/d/1Yj_ptqi66GCucihVvJfMjLAmec39IyEx_6qawtMGysU/edit?usp=sharing"",""สบก!AJ65"")"),3150)</f>
        <v>3150</v>
      </c>
      <c r="O70" s="169">
        <f ca="1">IF(L70&gt;0,N70*100/L70,0)</f>
        <v>45</v>
      </c>
      <c r="P70" s="169">
        <f ca="1">IF(M70&gt;0,N70*100/M70,0)</f>
        <v>45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IFERROR(__xludf.DUMMYFUNCTION("IMPORTRANGE(""https://docs.google.com/spreadsheets/d/1Yj_ptqi66GCucihVvJfMjLAmec39IyEx_6qawtMGysU/edit?usp=sharing"",""สบก!AF65"")"),7000)</f>
        <v>7000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640800</v>
      </c>
      <c r="M140" s="152">
        <f t="shared" ca="1" si="64"/>
        <v>640800</v>
      </c>
      <c r="N140" s="152">
        <f t="shared" ca="1" si="64"/>
        <v>519604.75</v>
      </c>
      <c r="O140" s="151">
        <f t="shared" ref="O140:O142" ca="1" si="65">IF(L140&gt;0,N140*100/L140,0)</f>
        <v>81.086883583021219</v>
      </c>
      <c r="P140" s="151">
        <f t="shared" ref="P140:P142" ca="1" si="66">IF(M140&gt;0,N140*100/M140,0)</f>
        <v>81.086883583021219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640800</v>
      </c>
      <c r="M142" s="157">
        <f t="shared" ca="1" si="68"/>
        <v>640800</v>
      </c>
      <c r="N142" s="157">
        <f t="shared" ca="1" si="68"/>
        <v>519604.75</v>
      </c>
      <c r="O142" s="156">
        <f t="shared" ca="1" si="65"/>
        <v>81.086883583021219</v>
      </c>
      <c r="P142" s="156">
        <f t="shared" ca="1" si="66"/>
        <v>81.086883583021219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640800</v>
      </c>
      <c r="M144" s="168">
        <f ca="1">IFERROR(__xludf.DUMMYFUNCTION("IMPORTRANGE(""https://docs.google.com/spreadsheets/d/1Yj_ptqi66GCucihVvJfMjLAmec39IyEx_6qawtMGysU/edit?usp=sharing"",""สบก!BJ65"")"),640800)</f>
        <v>640800</v>
      </c>
      <c r="N144" s="169">
        <f ca="1">IFERROR(__xludf.DUMMYFUNCTION("IMPORTRANGE(""https://docs.google.com/spreadsheets/d/1Yj_ptqi66GCucihVvJfMjLAmec39IyEx_6qawtMGysU/edit?usp=sharing"",""สบก!BK65"")"),519604.75)</f>
        <v>519604.75</v>
      </c>
      <c r="O144" s="169">
        <f ca="1">IF(L144&gt;0,N144*100/L144,0)</f>
        <v>81.086883583021219</v>
      </c>
      <c r="P144" s="169">
        <f ca="1">IF(M144&gt;0,N144*100/M144,0)</f>
        <v>81.086883583021219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IFERROR(__xludf.DUMMYFUNCTION("IMPORTRANGE(""https://docs.google.com/spreadsheets/d/1Yj_ptqi66GCucihVvJfMjLAmec39IyEx_6qawtMGysU/edit?usp=sharing"",""สบก!BG65"")"),335800)</f>
        <v>335800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IFERROR(__xludf.DUMMYFUNCTION("IMPORTRANGE(""https://docs.google.com/spreadsheets/d/1SX6NBoVAgQJ6U1MVXOaj8PK2l7WJ3RER9xtqwdhxkhw/edit?usp=sharing"",""นครนายก!J84"")"),216)</f>
        <v>216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IFERROR(__xludf.DUMMYFUNCTION("IMPORTRANGE(""https://docs.google.com/spreadsheets/d/1SX6NBoVAgQJ6U1MVXOaj8PK2l7WJ3RER9xtqwdhxkhw/edit?usp=sharing"",""นครนายก!J85"")"),216)</f>
        <v>216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49910</v>
      </c>
      <c r="O271" s="151">
        <f t="shared" ref="O271:O273" ca="1" si="84">IF(L271&gt;0,N271*100/L271,0)</f>
        <v>90.416666666666671</v>
      </c>
      <c r="P271" s="151">
        <f t="shared" ref="P271:P273" ca="1" si="85">IF(M271&gt;0,N271*100/M271,0)</f>
        <v>90.416666666666671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49910</v>
      </c>
      <c r="O273" s="156">
        <f t="shared" ca="1" si="84"/>
        <v>90.416666666666671</v>
      </c>
      <c r="P273" s="156">
        <f t="shared" ca="1" si="85"/>
        <v>90.416666666666671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IFERROR(__xludf.DUMMYFUNCTION("IMPORTRANGE(""https://docs.google.com/spreadsheets/d/1Yj_ptqi66GCucihVvJfMjLAmec39IyEx_6qawtMGysU/edit?usp=sharing"",""สบก!CL65"")"),49910)</f>
        <v>49910</v>
      </c>
      <c r="O275" s="169">
        <f ca="1">IF(L275&gt;0,N275*100/L275,0)</f>
        <v>90.416666666666671</v>
      </c>
      <c r="P275" s="169">
        <f ca="1">IF(M275&gt;0,N275*100/M275,0)</f>
        <v>90.416666666666671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782180</v>
      </c>
      <c r="N329" s="152">
        <f t="shared" ca="1" si="98"/>
        <v>643543</v>
      </c>
      <c r="O329" s="151">
        <f t="shared" ref="O329:O331" ca="1" si="99">IF(L329&gt;0,N329*100/L329,0)</f>
        <v>85.899650284310852</v>
      </c>
      <c r="P329" s="151">
        <f t="shared" ref="P329:P331" ca="1" si="100">IF(M329&gt;0,N329*100/M329,0)</f>
        <v>82.275563169602904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782180</v>
      </c>
      <c r="N331" s="157">
        <f t="shared" ca="1" si="102"/>
        <v>643543</v>
      </c>
      <c r="O331" s="156">
        <f t="shared" ca="1" si="99"/>
        <v>85.899650284310852</v>
      </c>
      <c r="P331" s="156">
        <f t="shared" ca="1" si="100"/>
        <v>82.275563169602904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IFERROR(__xludf.DUMMYFUNCTION("IMPORTRANGE(""https://docs.google.com/spreadsheets/d/1Yj_ptqi66GCucihVvJfMjLAmec39IyEx_6qawtMGysU/edit?usp=sharing"",""สบก!DM65"")"),605743)</f>
        <v>605743</v>
      </c>
      <c r="O333" s="169">
        <f ca="1">IF(L333&gt;0,N333*100/L333,0)</f>
        <v>85.150411875509576</v>
      </c>
      <c r="P333" s="169">
        <f ca="1">IF(M333&gt;0,N333*100/M333,0)</f>
        <v>81.37550713345334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IFERROR(__xludf.DUMMYFUNCTION("IMPORTRANGE(""https://docs.google.com/spreadsheets/d/1SX6NBoVAgQJ6U1MVXOaj8PK2l7WJ3RER9xtqwdhxkhw/edit?usp=sharing"",""นครนายก!L242"")"),784060)</f>
        <v>784060</v>
      </c>
      <c r="M347" s="358"/>
      <c r="N347" s="358">
        <f ca="1">IFERROR(__xludf.DUMMYFUNCTION("IMPORTRANGE(""https://docs.google.com/spreadsheets/d/1SX6NBoVAgQJ6U1MVXOaj8PK2l7WJ3RER9xtqwdhxkhw/edit?usp=sharing"",""นครนายก!M242"")"),708139)</f>
        <v>708139</v>
      </c>
      <c r="O347" s="358">
        <f ca="1">+IF(L347&gt;0,N347*100/L347,0)</f>
        <v>90.316940030099744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IFERROR(__xludf.DUMMYFUNCTION("IMPORTRANGE(""https://docs.google.com/spreadsheets/d/1SX6NBoVAgQJ6U1MVXOaj8PK2l7WJ3RER9xtqwdhxkhw/edit?usp=sharing"",""นครนายก!J244"")"),25)</f>
        <v>25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IFERROR(__xludf.DUMMYFUNCTION("IMPORTRANGE(""https://docs.google.com/spreadsheets/d/1SX6NBoVAgQJ6U1MVXOaj8PK2l7WJ3RER9xtqwdhxkhw/edit?usp=sharing"",""นครนายก!M244"")"),78920)</f>
        <v>78920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IFERROR(__xludf.DUMMYFUNCTION("IMPORTRANGE(""https://docs.google.com/spreadsheets/d/1SX6NBoVAgQJ6U1MVXOaj8PK2l7WJ3RER9xtqwdhxkhw/edit?usp=sharing"",""นครนายก!M247"")"),78920)</f>
        <v>78920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IFERROR(__xludf.DUMMYFUNCTION("IMPORTRANGE(""https://docs.google.com/spreadsheets/d/1SX6NBoVAgQJ6U1MVXOaj8PK2l7WJ3RER9xtqwdhxkhw/edit?usp=sharing"",""นครนายก!M249"")"),78920)</f>
        <v>78920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IFERROR(__xludf.DUMMYFUNCTION("IMPORTRANGE(""https://docs.google.com/spreadsheets/d/1SX6NBoVAgQJ6U1MVXOaj8PK2l7WJ3RER9xtqwdhxkhw/edit?usp=sharing"",""นครนายก!M250"")"),25300)</f>
        <v>25300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IFERROR(__xludf.DUMMYFUNCTION("IMPORTRANGE(""https://docs.google.com/spreadsheets/d/1SX6NBoVAgQJ6U1MVXOaj8PK2l7WJ3RER9xtqwdhxkhw/edit?usp=sharing"",""นครนายก!M251"")"),35100)</f>
        <v>35100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IFERROR(__xludf.DUMMYFUNCTION("IMPORTRANGE(""https://docs.google.com/spreadsheets/d/1SX6NBoVAgQJ6U1MVXOaj8PK2l7WJ3RER9xtqwdhxkhw/edit?usp=sharing"",""นครนายก!M253"")"),18520)</f>
        <v>18520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IFERROR(__xludf.DUMMYFUNCTION("IMPORTRANGE(""https://docs.google.com/spreadsheets/d/1SX6NBoVAgQJ6U1MVXOaj8PK2l7WJ3RER9xtqwdhxkhw/edit?usp=sharing"",""นครนายก!J270"")"),25)</f>
        <v>25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IFERROR(__xludf.DUMMYFUNCTION("IMPORTRANGE(""https://docs.google.com/spreadsheets/d/1SX6NBoVAgQJ6U1MVXOaj8PK2l7WJ3RER9xtqwdhxkhw/edit?usp=sharing"",""นครนายก!J272"")"),5)</f>
        <v>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IFERROR(__xludf.DUMMYFUNCTION("IMPORTRANGE(""https://docs.google.com/spreadsheets/d/1SX6NBoVAgQJ6U1MVXOaj8PK2l7WJ3RER9xtqwdhxkhw/edit?usp=sharing"",""นครนายก!M275"")"),54690)</f>
        <v>54690</v>
      </c>
      <c r="O380" s="373">
        <f ca="1">+IF(L380&gt;0,N380*100/L380,0)</f>
        <v>62.353209440200658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IFERROR(__xludf.DUMMYFUNCTION("IMPORTRANGE(""https://docs.google.com/spreadsheets/d/1SX6NBoVAgQJ6U1MVXOaj8PK2l7WJ3RER9xtqwdhxkhw/edit?usp=sharing"",""นครนายก!M278"")"),54690)</f>
        <v>54690</v>
      </c>
      <c r="O383" s="165">
        <f t="shared" ca="1" si="109"/>
        <v>62.353209440200658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IFERROR(__xludf.DUMMYFUNCTION("IMPORTRANGE(""https://docs.google.com/spreadsheets/d/1SX6NBoVAgQJ6U1MVXOaj8PK2l7WJ3RER9xtqwdhxkhw/edit?usp=sharing"",""นครนายก!M280"")"),54690)</f>
        <v>54690</v>
      </c>
      <c r="O385" s="169">
        <f t="shared" ca="1" si="109"/>
        <v>62.353209440200658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IFERROR(__xludf.DUMMYFUNCTION("IMPORTRANGE(""https://docs.google.com/spreadsheets/d/1SX6NBoVAgQJ6U1MVXOaj8PK2l7WJ3RER9xtqwdhxkhw/edit?usp=sharing"",""นครนายก!M284"")"),10700)</f>
        <v>10700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IFERROR(__xludf.DUMMYFUNCTION("IMPORTRANGE(""https://docs.google.com/spreadsheets/d/1SX6NBoVAgQJ6U1MVXOaj8PK2l7WJ3RER9xtqwdhxkhw/edit?usp=sharing"",""นครนายก!M296"")"),217070)</f>
        <v>217070</v>
      </c>
      <c r="O401" s="373">
        <f ca="1">+IF(L401&gt;0,N401*100/L401,0)</f>
        <v>94.637485285782802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IFERROR(__xludf.DUMMYFUNCTION("IMPORTRANGE(""https://docs.google.com/spreadsheets/d/1SX6NBoVAgQJ6U1MVXOaj8PK2l7WJ3RER9xtqwdhxkhw/edit?usp=sharing"",""นครนายก!M299"")"),217070)</f>
        <v>217070</v>
      </c>
      <c r="O404" s="169">
        <f t="shared" ca="1" si="112"/>
        <v>94.637485285782802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IFERROR(__xludf.DUMMYFUNCTION("IMPORTRANGE(""https://docs.google.com/spreadsheets/d/1SX6NBoVAgQJ6U1MVXOaj8PK2l7WJ3RER9xtqwdhxkhw/edit?usp=sharing"",""นครนายก!M301"")"),217070)</f>
        <v>217070</v>
      </c>
      <c r="O406" s="169">
        <f t="shared" ca="1" si="112"/>
        <v>94.637485285782802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IFERROR(__xludf.DUMMYFUNCTION("IMPORTRANGE(""https://docs.google.com/spreadsheets/d/1SX6NBoVAgQJ6U1MVXOaj8PK2l7WJ3RER9xtqwdhxkhw/edit?usp=sharing"",""นครนายก!M305"")"),32520)</f>
        <v>32520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IFERROR(__xludf.DUMMYFUNCTION("IMPORTRANGE(""https://docs.google.com/spreadsheets/d/1SX6NBoVAgQJ6U1MVXOaj8PK2l7WJ3RER9xtqwdhxkhw/edit?usp=sharing"",""นครนายก!M330"")"),228451)</f>
        <v>228451</v>
      </c>
      <c r="O435" s="412">
        <f t="shared" ref="O435:O439" ca="1" si="114">+IF(L435&gt;0,N435*100/L435,0)</f>
        <v>99.326521739130442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IFERROR(__xludf.DUMMYFUNCTION("IMPORTRANGE(""https://docs.google.com/spreadsheets/d/1SX6NBoVAgQJ6U1MVXOaj8PK2l7WJ3RER9xtqwdhxkhw/edit?usp=sharing"",""นครนายก!M332"")"),228451)</f>
        <v>228451</v>
      </c>
      <c r="O437" s="169">
        <f t="shared" ca="1" si="114"/>
        <v>99.326521739130442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IFERROR(__xludf.DUMMYFUNCTION("IMPORTRANGE(""https://docs.google.com/spreadsheets/d/1SX6NBoVAgQJ6U1MVXOaj8PK2l7WJ3RER9xtqwdhxkhw/edit?usp=sharing"",""นครนายก!M334"")"),228451)</f>
        <v>228451</v>
      </c>
      <c r="O439" s="169">
        <f t="shared" ca="1" si="114"/>
        <v>99.326521739130442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IFERROR(__xludf.DUMMYFUNCTION("IMPORTRANGE(""https://docs.google.com/spreadsheets/d/1SX6NBoVAgQJ6U1MVXOaj8PK2l7WJ3RER9xtqwdhxkhw/edit?usp=sharing"",""นครนายก!M335"")"),174200)</f>
        <v>174200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IFERROR(__xludf.DUMMYFUNCTION("IMPORTRANGE(""https://docs.google.com/spreadsheets/d/1SX6NBoVAgQJ6U1MVXOaj8PK2l7WJ3RER9xtqwdhxkhw/edit?usp=sharing"",""นครนายก!M338"")"),54251)</f>
        <v>54251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IFERROR(__xludf.DUMMYFUNCTION("IMPORTRANGE(""https://docs.google.com/spreadsheets/d/1SX6NBoVAgQJ6U1MVXOaj8PK2l7WJ3RER9xtqwdhxkhw/edit?usp=sharing"",""นครนายก!M428"")"),21590)</f>
        <v>21590</v>
      </c>
      <c r="O533" s="412">
        <f t="shared" ref="O533:O537" ca="1" si="118">+IF(L533&gt;0,N533*100/L533,0)</f>
        <v>62.871287128712872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IFERROR(__xludf.DUMMYFUNCTION("IMPORTRANGE(""https://docs.google.com/spreadsheets/d/1SX6NBoVAgQJ6U1MVXOaj8PK2l7WJ3RER9xtqwdhxkhw/edit?usp=sharing"",""นครนายก!M430"")"),21590)</f>
        <v>21590</v>
      </c>
      <c r="O535" s="169">
        <f t="shared" ca="1" si="118"/>
        <v>62.871287128712872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IFERROR(__xludf.DUMMYFUNCTION("IMPORTRANGE(""https://docs.google.com/spreadsheets/d/1SX6NBoVAgQJ6U1MVXOaj8PK2l7WJ3RER9xtqwdhxkhw/edit?usp=sharing"",""นครนายก!M432"")"),21590)</f>
        <v>21590</v>
      </c>
      <c r="O537" s="169">
        <f t="shared" ca="1" si="118"/>
        <v>62.871287128712872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IFERROR(__xludf.DUMMYFUNCTION("IMPORTRANGE(""https://docs.google.com/spreadsheets/d/1SX6NBoVAgQJ6U1MVXOaj8PK2l7WJ3RER9xtqwdhxkhw/edit?usp=sharing"",""นครนายก!M436"")"),10180)</f>
        <v>10180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IFERROR(__xludf.DUMMYFUNCTION("IMPORTRANGE(""https://docs.google.com/spreadsheets/d/1SX6NBoVAgQJ6U1MVXOaj8PK2l7WJ3RER9xtqwdhxkhw/edit?usp=sharing"",""นครนายก!J459"")"),1093)</f>
        <v>1093</v>
      </c>
      <c r="K564" s="372">
        <f ca="1">IF(I564&gt;0,J564*100/I564,0)</f>
        <v>728.66666666666663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IFERROR(__xludf.DUMMYFUNCTION("IMPORTRANGE(""https://docs.google.com/spreadsheets/d/1SX6NBoVAgQJ6U1MVXOaj8PK2l7WJ3RER9xtqwdhxkhw/edit?usp=sharing"",""นครนายก!M459"")"),107118)</f>
        <v>107118</v>
      </c>
      <c r="O564" s="373">
        <f t="shared" ref="O564:O568" ca="1" si="122">+IF(L564&gt;0,N564*100/L564,0)</f>
        <v>89.623493975903614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IFERROR(__xludf.DUMMYFUNCTION("IMPORTRANGE(""https://docs.google.com/spreadsheets/d/1SX6NBoVAgQJ6U1MVXOaj8PK2l7WJ3RER9xtqwdhxkhw/edit?usp=sharing"",""นครนายก!M461"")"),107118)</f>
        <v>107118</v>
      </c>
      <c r="O566" s="169">
        <f t="shared" ca="1" si="122"/>
        <v>89.623493975903614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IFERROR(__xludf.DUMMYFUNCTION("IMPORTRANGE(""https://docs.google.com/spreadsheets/d/1SX6NBoVAgQJ6U1MVXOaj8PK2l7WJ3RER9xtqwdhxkhw/edit?usp=sharing"",""นครนายก!M463"")"),107118)</f>
        <v>107118</v>
      </c>
      <c r="O568" s="169">
        <f t="shared" ca="1" si="122"/>
        <v>89.623493975903614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IFERROR(__xludf.DUMMYFUNCTION("IMPORTRANGE(""https://docs.google.com/spreadsheets/d/1SX6NBoVAgQJ6U1MVXOaj8PK2l7WJ3RER9xtqwdhxkhw/edit?usp=sharing"",""นครนายก!M467"")"),8118)</f>
        <v>8118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IFERROR(__xludf.DUMMYFUNCTION("IMPORTRANGE(""https://docs.google.com/spreadsheets/d/1SX6NBoVAgQJ6U1MVXOaj8PK2l7WJ3RER9xtqwdhxkhw/edit?usp=sharing"",""นครนายก!J468"")"),1093)</f>
        <v>1093</v>
      </c>
      <c r="K573" s="202">
        <f ca="1">IF(I573&gt;0,J573*100/I573,0)</f>
        <v>728.66666666666663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IFERROR(__xludf.DUMMYFUNCTION("IMPORTRANGE(""https://docs.google.com/spreadsheets/d/1SX6NBoVAgQJ6U1MVXOaj8PK2l7WJ3RER9xtqwdhxkhw/edit?usp=sharing"",""นครนายก!J472"")"),984)</f>
        <v>984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IFERROR(__xludf.DUMMYFUNCTION("IMPORTRANGE(""https://docs.google.com/spreadsheets/d/1SX6NBoVAgQJ6U1MVXOaj8PK2l7WJ3RER9xtqwdhxkhw/edit?usp=sharing"",""นครนายก!L492"")"),4200)</f>
        <v>4200</v>
      </c>
      <c r="M597" s="412"/>
      <c r="N597" s="412">
        <f ca="1">IFERROR(__xludf.DUMMYFUNCTION("IMPORTRANGE(""https://docs.google.com/spreadsheets/d/1SX6NBoVAgQJ6U1MVXOaj8PK2l7WJ3RER9xtqwdhxkhw/edit?usp=sharing"",""นครนายก!M492"")"),300)</f>
        <v>300</v>
      </c>
      <c r="O597" s="412">
        <f t="shared" ref="O597:O601" ca="1" si="126">+IF(L597&gt;0,N597*100/L597,0)</f>
        <v>7.1428571428571432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IFERROR(__xludf.DUMMYFUNCTION("IMPORTRANGE(""https://docs.google.com/spreadsheets/d/1SX6NBoVAgQJ6U1MVXOaj8PK2l7WJ3RER9xtqwdhxkhw/edit?usp=sharing"",""นครนายก!L494"")"),4200)</f>
        <v>4200</v>
      </c>
      <c r="M599" s="165"/>
      <c r="N599" s="169">
        <f ca="1">IFERROR(__xludf.DUMMYFUNCTION("IMPORTRANGE(""https://docs.google.com/spreadsheets/d/1SX6NBoVAgQJ6U1MVXOaj8PK2l7WJ3RER9xtqwdhxkhw/edit?usp=sharing"",""นครนายก!M494"")"),300)</f>
        <v>300</v>
      </c>
      <c r="O599" s="169">
        <f t="shared" ca="1" si="126"/>
        <v>7.1428571428571432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IFERROR(__xludf.DUMMYFUNCTION("IMPORTRANGE(""https://docs.google.com/spreadsheets/d/1SX6NBoVAgQJ6U1MVXOaj8PK2l7WJ3RER9xtqwdhxkhw/edit?usp=sharing"",""นครนายก!L496"")"),4200)</f>
        <v>4200</v>
      </c>
      <c r="M601" s="169"/>
      <c r="N601" s="169">
        <f ca="1">IFERROR(__xludf.DUMMYFUNCTION("IMPORTRANGE(""https://docs.google.com/spreadsheets/d/1SX6NBoVAgQJ6U1MVXOaj8PK2l7WJ3RER9xtqwdhxkhw/edit?usp=sharing"",""นครนายก!M496"")"),300)</f>
        <v>300</v>
      </c>
      <c r="O601" s="169">
        <f t="shared" ca="1" si="126"/>
        <v>7.1428571428571432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IFERROR(__xludf.DUMMYFUNCTION("IMPORTRANGE(""https://docs.google.com/spreadsheets/d/1SX6NBoVAgQJ6U1MVXOaj8PK2l7WJ3RER9xtqwdhxkhw/edit?usp=sharing"",""นครนายก!J523"")"),1924282.35)</f>
        <v>1924282.35</v>
      </c>
      <c r="K628" s="343">
        <f t="shared" ref="K628:K635" ca="1" si="129">IF(I628&gt;0,J628*100/I628,0)</f>
        <v>63.465785087834441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IFERROR(__xludf.DUMMYFUNCTION("IMPORTRANGE(""https://docs.google.com/spreadsheets/d/1SX6NBoVAgQJ6U1MVXOaj8PK2l7WJ3RER9xtqwdhxkhw/edit?usp=sharing"",""นครนายก!J524"")"),91)</f>
        <v>91</v>
      </c>
      <c r="K629" s="343">
        <f t="shared" ca="1" si="129"/>
        <v>80.530973451327441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IFERROR(__xludf.DUMMYFUNCTION("IMPORTRANGE(""https://docs.google.com/spreadsheets/d/1SX6NBoVAgQJ6U1MVXOaj8PK2l7WJ3RER9xtqwdhxkhw/edit?usp=sharing"",""นครนายก!J525"")"),181434.47)</f>
        <v>181434.47</v>
      </c>
      <c r="K630" s="343">
        <f t="shared" ca="1" si="129"/>
        <v>4.8310284452856189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IFERROR(__xludf.DUMMYFUNCTION("IMPORTRANGE(""https://docs.google.com/spreadsheets/d/1SX6NBoVAgQJ6U1MVXOaj8PK2l7WJ3RER9xtqwdhxkhw/edit?usp=sharing"",""นครนายก!J526"")"),26)</f>
        <v>26</v>
      </c>
      <c r="K631" s="343">
        <f t="shared" ca="1" si="129"/>
        <v>24.074074074074073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IFERROR(__xludf.DUMMYFUNCTION("IMPORTRANGE(""https://docs.google.com/spreadsheets/d/1SX6NBoVAgQJ6U1MVXOaj8PK2l7WJ3RER9xtqwdhxkhw/edit?usp=sharing"",""นครนายก!J527"")"),3250699.59)</f>
        <v>3250699.59</v>
      </c>
      <c r="K632" s="343">
        <f t="shared" ca="1" si="129"/>
        <v>55.926208329135115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IFERROR(__xludf.DUMMYFUNCTION("IMPORTRANGE(""https://docs.google.com/spreadsheets/d/1SX6NBoVAgQJ6U1MVXOaj8PK2l7WJ3RER9xtqwdhxkhw/edit?usp=sharing"",""นครนายก!J528"")"),1472)</f>
        <v>1472</v>
      </c>
      <c r="K633" s="343">
        <f t="shared" ca="1" si="129"/>
        <v>72.907379891035163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IFERROR(__xludf.DUMMYFUNCTION("IMPORTRANGE(""https://docs.google.com/spreadsheets/d/1SX6NBoVAgQJ6U1MVXOaj8PK2l7WJ3RER9xtqwdhxkhw/edit?usp=sharing"",""นครนายก!I529"")"),2220000)</f>
        <v>2220000</v>
      </c>
      <c r="J634" s="342">
        <f ca="1">IFERROR(__xludf.DUMMYFUNCTION("IMPORTRANGE(""https://docs.google.com/spreadsheets/d/1SX6NBoVAgQJ6U1MVXOaj8PK2l7WJ3RER9xtqwdhxkhw/edit?usp=sharing"",""นครนายก!J529"")"),2220000)</f>
        <v>2220000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IFERROR(__xludf.DUMMYFUNCTION("IMPORTRANGE(""https://docs.google.com/spreadsheets/d/1SX6NBoVAgQJ6U1MVXOaj8PK2l7WJ3RER9xtqwdhxkhw/edit?usp=sharing"",""นครนายก!I530"")"),60)</f>
        <v>60</v>
      </c>
      <c r="J635" s="505">
        <f ca="1">IFERROR(__xludf.DUMMYFUNCTION("IMPORTRANGE(""https://docs.google.com/spreadsheets/d/1SX6NBoVAgQJ6U1MVXOaj8PK2l7WJ3RER9xtqwdhxkhw/edit?usp=sharing"",""นครนายก!J530"")"),75)</f>
        <v>75</v>
      </c>
      <c r="K635" s="487">
        <f t="shared" ca="1" si="129"/>
        <v>125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29790</v>
      </c>
      <c r="O636" s="511">
        <f t="shared" ref="O636:O640" ca="1" si="130">+IF(L636&gt;0,N636*100/L636,0)</f>
        <v>45.11585642889596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29790</v>
      </c>
      <c r="O638" s="523">
        <f t="shared" ca="1" si="130"/>
        <v>45.11585642889596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29790</v>
      </c>
      <c r="O640" s="523">
        <f t="shared" ca="1" si="130"/>
        <v>45.11585642889596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29790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IFERROR(__xludf.DUMMYFUNCTION("IMPORTRANGE(""https://docs.google.com/spreadsheets/d/1SX6NBoVAgQJ6U1MVXOaj8PK2l7WJ3RER9xtqwdhxkhw/edit#gid=346597447"",""นครนายก!J541"")"),1)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226</v>
      </c>
      <c r="K651" s="538">
        <f t="shared" ca="1" si="131"/>
        <v>64.571428571428569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IFERROR(__xludf.DUMMYFUNCTION("IMPORTRANGE(""https://docs.google.com/spreadsheets/d/1SX6NBoVAgQJ6U1MVXOaj8PK2l7WJ3RER9xtqwdhxkhw/edit#gid=346597447"",""นครนายก!M546"")"),5780)</f>
        <v>5780</v>
      </c>
      <c r="O651" s="538">
        <f t="shared" ca="1" si="132"/>
        <v>66.057142857142864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IFERROR(__xludf.DUMMYFUNCTION("IMPORTRANGE(""https://docs.google.com/spreadsheets/d/1SX6NBoVAgQJ6U1MVXOaj8PK2l7WJ3RER9xtqwdhxkhw/edit#gid=346597447"",""นครนายก!J553"")"),39)</f>
        <v>39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IFERROR(__xludf.DUMMYFUNCTION("IMPORTRANGE(""https://docs.google.com/spreadsheets/d/1SX6NBoVAgQJ6U1MVXOaj8PK2l7WJ3RER9xtqwdhxkhw/edit#gid=346597447"",""นครนายก!J554"")"),39)</f>
        <v>39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IFERROR(__xludf.DUMMYFUNCTION("IMPORTRANGE(""https://docs.google.com/spreadsheets/d/1SX6NBoVAgQJ6U1MVXOaj8PK2l7WJ3RER9xtqwdhxkhw/edit#gid=346597447"",""นครนายก!J555"")"),226)</f>
        <v>226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IFERROR(__xludf.DUMMYFUNCTION("IMPORTRANGE(""https://docs.google.com/spreadsheets/d/1SX6NBoVAgQJ6U1MVXOaj8PK2l7WJ3RER9xtqwdhxkhw/edit#gid=346597447"",""นครนายก!M556"")"),1100)</f>
        <v>1100</v>
      </c>
      <c r="O661" s="538">
        <f ca="1">IF(L661&gt;0,N661*100/L661,0)</f>
        <v>7.8571428571428568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IFERROR(__xludf.DUMMYFUNCTION("IMPORTRANGE(""https://docs.google.com/spreadsheets/d/1SX6NBoVAgQJ6U1MVXOaj8PK2l7WJ3RER9xtqwdhxkhw/edit#gid=346597447"",""นครนายก!M563"")"),9600)</f>
        <v>9600</v>
      </c>
      <c r="O668" s="538">
        <f ca="1">IF(L668&gt;0,N668*100/L668,0)</f>
        <v>54.919908466819223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IFERROR(__xludf.DUMMYFUNCTION("IMPORTRANGE(""https://docs.google.com/spreadsheets/d/1SX6NBoVAgQJ6U1MVXOaj8PK2l7WJ3RER9xtqwdhxkhw/edit#gid=346597447"",""นครนายก!M566"")"),12690)</f>
        <v>12690</v>
      </c>
      <c r="O671" s="538">
        <f ca="1">IF(L671&gt;0,N671*100/L671,0)</f>
        <v>77.002427184466015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2493527</v>
      </c>
      <c r="M8" s="23">
        <f t="shared" ca="1" si="0"/>
        <v>2159077</v>
      </c>
      <c r="N8" s="23">
        <f t="shared" ca="1" si="0"/>
        <v>2208404.1800000002</v>
      </c>
      <c r="O8" s="22">
        <f t="shared" ref="O8:O16" ca="1" si="1">IF(L8&gt;0,N8*100/L8,0)</f>
        <v>88.565480943258294</v>
      </c>
      <c r="P8" s="22">
        <f t="shared" ref="P8:P16" ca="1" si="2">IF(M8&gt;0,N8*100/M8,0)</f>
        <v>102.28464200211481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2493527</v>
      </c>
      <c r="M10" s="30">
        <f t="shared" ca="1" si="4"/>
        <v>2159077</v>
      </c>
      <c r="N10" s="30">
        <f t="shared" ca="1" si="4"/>
        <v>2208404.1800000002</v>
      </c>
      <c r="O10" s="29">
        <f t="shared" ca="1" si="1"/>
        <v>88.565480943258294</v>
      </c>
      <c r="P10" s="29">
        <f t="shared" ca="1" si="2"/>
        <v>102.28464200211481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2346527</v>
      </c>
      <c r="M12" s="38">
        <f t="shared" ca="1" si="6"/>
        <v>2012077</v>
      </c>
      <c r="N12" s="38">
        <f t="shared" ca="1" si="6"/>
        <v>2065854.1800000002</v>
      </c>
      <c r="O12" s="38">
        <f t="shared" ca="1" si="1"/>
        <v>88.03879861599718</v>
      </c>
      <c r="P12" s="38">
        <f t="shared" ca="1" si="2"/>
        <v>102.67271978159883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1505072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841455</v>
      </c>
      <c r="M14" s="38">
        <f t="shared" si="8"/>
        <v>0</v>
      </c>
      <c r="N14" s="38">
        <f t="shared" ca="1" si="8"/>
        <v>319964.36</v>
      </c>
      <c r="O14" s="38">
        <f t="shared" ca="1" si="1"/>
        <v>38.025130280288309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142550</v>
      </c>
      <c r="O16" s="49">
        <f t="shared" ca="1" si="1"/>
        <v>96.972789115646265</v>
      </c>
      <c r="P16" s="49">
        <f t="shared" ca="1" si="2"/>
        <v>96.972789115646265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2124077</v>
      </c>
      <c r="M18" s="23">
        <f t="shared" ca="1" si="11"/>
        <v>2159077</v>
      </c>
      <c r="N18" s="23">
        <f t="shared" ca="1" si="11"/>
        <v>1888439.82</v>
      </c>
      <c r="O18" s="22">
        <f t="shared" ref="O18:O20" ca="1" si="12">IF(L18&gt;0,N18*100/L18,0)</f>
        <v>88.906372979887266</v>
      </c>
      <c r="P18" s="22">
        <f t="shared" ref="P18:P26" ca="1" si="13">IF(M18&gt;0,N18*100/M18,0)</f>
        <v>87.465144596510456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2124077</v>
      </c>
      <c r="M20" s="30">
        <f t="shared" ca="1" si="15"/>
        <v>2159077</v>
      </c>
      <c r="N20" s="30">
        <f t="shared" ca="1" si="15"/>
        <v>1888439.82</v>
      </c>
      <c r="O20" s="29">
        <f t="shared" ca="1" si="12"/>
        <v>88.906372979887266</v>
      </c>
      <c r="P20" s="29">
        <f t="shared" ca="1" si="13"/>
        <v>87.465144596510456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1977077</v>
      </c>
      <c r="M22" s="41">
        <f t="shared" ca="1" si="18"/>
        <v>2012077</v>
      </c>
      <c r="N22" s="38">
        <f t="shared" ca="1" si="18"/>
        <v>1745889.82</v>
      </c>
      <c r="O22" s="38">
        <f t="shared" ca="1" si="17"/>
        <v>88.306617294116521</v>
      </c>
      <c r="P22" s="38">
        <f t="shared" ca="1" si="13"/>
        <v>86.770527171673848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1505072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472005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142550</v>
      </c>
      <c r="O26" s="49">
        <f t="shared" ca="1" si="17"/>
        <v>96.972789115646265</v>
      </c>
      <c r="P26" s="49">
        <f t="shared" ca="1" si="13"/>
        <v>96.972789115646265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369450</v>
      </c>
      <c r="M28" s="23">
        <f t="shared" si="23"/>
        <v>0</v>
      </c>
      <c r="N28" s="23">
        <f t="shared" ca="1" si="23"/>
        <v>319964.36</v>
      </c>
      <c r="O28" s="22">
        <f t="shared" ref="O28:O30" ca="1" si="24">IF(L28&gt;0,N28*100/L28,0)</f>
        <v>86.605592096359459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369450</v>
      </c>
      <c r="M30" s="30">
        <f t="shared" si="27"/>
        <v>0</v>
      </c>
      <c r="N30" s="30">
        <f t="shared" ca="1" si="27"/>
        <v>319964.36</v>
      </c>
      <c r="O30" s="29">
        <f t="shared" ca="1" si="24"/>
        <v>86.605592096359459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369450</v>
      </c>
      <c r="M32" s="38">
        <f t="shared" si="30"/>
        <v>0</v>
      </c>
      <c r="N32" s="38">
        <f t="shared" ca="1" si="30"/>
        <v>319964.36</v>
      </c>
      <c r="O32" s="38">
        <f t="shared" ca="1" si="29"/>
        <v>86.605592096359459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369450</v>
      </c>
      <c r="M34" s="38">
        <f t="shared" si="32"/>
        <v>0</v>
      </c>
      <c r="N34" s="38">
        <f t="shared" ca="1" si="32"/>
        <v>319964.36</v>
      </c>
      <c r="O34" s="38">
        <f t="shared" ca="1" si="29"/>
        <v>86.605592096359459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2124077</v>
      </c>
      <c r="M37" s="54">
        <f t="shared" ca="1" si="33"/>
        <v>2159077</v>
      </c>
      <c r="N37" s="54">
        <f t="shared" ca="1" si="33"/>
        <v>1888439.82</v>
      </c>
      <c r="O37" s="55">
        <f t="shared" ca="1" si="29"/>
        <v>88.906372979887266</v>
      </c>
      <c r="P37" s="55">
        <f t="shared" ca="1" si="25"/>
        <v>87.465144596510456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563300</v>
      </c>
      <c r="N41" s="78">
        <f t="shared" ca="1" si="34"/>
        <v>512468.35</v>
      </c>
      <c r="O41" s="77">
        <f t="shared" ref="O41:O43" ca="1" si="35">IF(L41&gt;0,N41*100/L41,0)</f>
        <v>90.976096218711163</v>
      </c>
      <c r="P41" s="77">
        <f t="shared" ref="P41:P43" ca="1" si="36">IF(M41&gt;0,N41*100/M41,0)</f>
        <v>90.976096218711163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563300</v>
      </c>
      <c r="N43" s="78">
        <f t="shared" ca="1" si="38"/>
        <v>512468.35</v>
      </c>
      <c r="O43" s="77">
        <f t="shared" ca="1" si="35"/>
        <v>90.976096218711163</v>
      </c>
      <c r="P43" s="77">
        <f t="shared" ca="1" si="36"/>
        <v>90.976096218711163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IFERROR(__xludf.DUMMYFUNCTION("IMPORTRANGE(""https://docs.google.com/spreadsheets/d/1Yj_ptqi66GCucihVvJfMjLAmec39IyEx_6qawtMGysU/edit?usp=sharing"",""สบก!Q66"")"),563300)</f>
        <v>563300</v>
      </c>
      <c r="N45" s="49">
        <f ca="1">IFERROR(__xludf.DUMMYFUNCTION("IMPORTRANGE(""https://docs.google.com/spreadsheets/d/1Yj_ptqi66GCucihVvJfMjLAmec39IyEx_6qawtMGysU/edit?usp=sharing"",""สบก!R66"")"),512468.35)</f>
        <v>512468.35</v>
      </c>
      <c r="O45" s="38">
        <f ca="1">IF(L45&gt;0,N45*100/L45,0)</f>
        <v>90.976096218711163</v>
      </c>
      <c r="P45" s="38">
        <f ca="1">IF(M45&gt;0,N45*100/M45,0)</f>
        <v>90.976096218711163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325072</v>
      </c>
      <c r="M53" s="121">
        <f t="shared" ca="1" si="39"/>
        <v>325072</v>
      </c>
      <c r="N53" s="121">
        <f t="shared" ca="1" si="39"/>
        <v>296472</v>
      </c>
      <c r="O53" s="120">
        <f t="shared" ref="O53:O55" ca="1" si="40">IF(L53&gt;0,N53*100/L53,0)</f>
        <v>91.201949106659441</v>
      </c>
      <c r="P53" s="120">
        <f t="shared" ref="P53:P55" ca="1" si="41">IF(M53&gt;0,N53*100/M53,0)</f>
        <v>91.201949106659441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325072</v>
      </c>
      <c r="M55" s="121">
        <f t="shared" ca="1" si="43"/>
        <v>325072</v>
      </c>
      <c r="N55" s="121">
        <f t="shared" ca="1" si="43"/>
        <v>296472</v>
      </c>
      <c r="O55" s="120">
        <f t="shared" ca="1" si="40"/>
        <v>91.201949106659441</v>
      </c>
      <c r="P55" s="120">
        <f t="shared" ca="1" si="41"/>
        <v>91.201949106659441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325072</v>
      </c>
      <c r="M57" s="49">
        <f ca="1">IFERROR(__xludf.DUMMYFUNCTION("IMPORTRANGE(""https://docs.google.com/spreadsheets/d/1Yj_ptqi66GCucihVvJfMjLAmec39IyEx_6qawtMGysU/edit?usp=sharing"",""สบก!Z66"")"),325072)</f>
        <v>325072</v>
      </c>
      <c r="N57" s="49">
        <f ca="1">IFERROR(__xludf.DUMMYFUNCTION("IMPORTRANGE(""https://docs.google.com/spreadsheets/d/1Yj_ptqi66GCucihVvJfMjLAmec39IyEx_6qawtMGysU/edit?usp=sharing"",""สบก!AA66"")"),296472)</f>
        <v>296472</v>
      </c>
      <c r="O57" s="38">
        <f ca="1">IF(L57&gt;0,N57*100/L57,0)</f>
        <v>91.201949106659441</v>
      </c>
      <c r="P57" s="38">
        <f ca="1">IF(M57&gt;0,N57*100/M57,0)</f>
        <v>91.201949106659441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IFERROR(__xludf.DUMMYFUNCTION("IMPORTRANGE(""https://docs.google.com/spreadsheets/d/1Yj_ptqi66GCucihVvJfMjLAmec39IyEx_6qawtMGysU/edit?usp=sharing"",""สบก!V66"")"),325072)</f>
        <v>325072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7400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7400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7400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IFERROR(__xludf.DUMMYFUNCTION("IMPORTRANGE(""https://docs.google.com/spreadsheets/d/1Yj_ptqi66GCucihVvJfMjLAmec39IyEx_6qawtMGysU/edit?usp=sharing"",""สบก!AF66"")"),7400)</f>
        <v>7400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575900</v>
      </c>
      <c r="M140" s="152">
        <f t="shared" ca="1" si="64"/>
        <v>575900</v>
      </c>
      <c r="N140" s="152">
        <f t="shared" ca="1" si="64"/>
        <v>496504.46</v>
      </c>
      <c r="O140" s="151">
        <f t="shared" ref="O140:O142" ca="1" si="65">IF(L140&gt;0,N140*100/L140,0)</f>
        <v>86.213658621288417</v>
      </c>
      <c r="P140" s="151">
        <f t="shared" ref="P140:P142" ca="1" si="66">IF(M140&gt;0,N140*100/M140,0)</f>
        <v>86.213658621288417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575900</v>
      </c>
      <c r="M142" s="157">
        <f t="shared" ca="1" si="68"/>
        <v>575900</v>
      </c>
      <c r="N142" s="157">
        <f t="shared" ca="1" si="68"/>
        <v>496504.46</v>
      </c>
      <c r="O142" s="156">
        <f t="shared" ca="1" si="65"/>
        <v>86.213658621288417</v>
      </c>
      <c r="P142" s="156">
        <f t="shared" ca="1" si="66"/>
        <v>86.213658621288417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575900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IFERROR(__xludf.DUMMYFUNCTION("IMPORTRANGE(""https://docs.google.com/spreadsheets/d/1Yj_ptqi66GCucihVvJfMjLAmec39IyEx_6qawtMGysU/edit?usp=sharing"",""สบก!BK66"")"),496504.46)</f>
        <v>496504.46</v>
      </c>
      <c r="O144" s="169">
        <f ca="1">IF(L144&gt;0,N144*100/L144,0)</f>
        <v>86.213658621288417</v>
      </c>
      <c r="P144" s="169">
        <f ca="1">IF(M144&gt;0,N144*100/M144,0)</f>
        <v>86.213658621288417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IFERROR(__xludf.DUMMYFUNCTION("IMPORTRANGE(""https://docs.google.com/spreadsheets/d/1Yj_ptqi66GCucihVvJfMjLAmec39IyEx_6qawtMGysU/edit?usp=sharing"",""สบก!BG66"")"),265200)</f>
        <v>265200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IFERROR(__xludf.DUMMYFUNCTION("IMPORTRANGE(""https://docs.google.com/spreadsheets/d/1SX6NBoVAgQJ6U1MVXOaj8PK2l7WJ3RER9xtqwdhxkhw/edit?usp=sharing"",""นครปฐม!J114"")"),1)</f>
        <v>1</v>
      </c>
      <c r="K189" s="286">
        <f ca="1">IF(I189&gt;0,J189*100/I189,0)</f>
        <v>0.02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IFERROR(__xludf.DUMMYFUNCTION("IMPORTRANGE(""https://docs.google.com/spreadsheets/d/1SX6NBoVAgQJ6U1MVXOaj8PK2l7WJ3RER9xtqwdhxkhw/edit?usp=sharing"",""นครปฐม!J124"")"),1)</f>
        <v>1</v>
      </c>
      <c r="K199" s="163">
        <f t="shared" ref="K199:K201" ca="1" si="70">IF(I199&gt;0,J199*100/I199,0)</f>
        <v>0.02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IFERROR(__xludf.DUMMYFUNCTION("IMPORTRANGE(""https://docs.google.com/spreadsheets/d/1SX6NBoVAgQJ6U1MVXOaj8PK2l7WJ3RER9xtqwdhxkhw/edit?usp=sharing"",""นครปฐม!J125"")"),1)</f>
        <v>1</v>
      </c>
      <c r="K200" s="163">
        <f t="shared" ca="1" si="70"/>
        <v>0.02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633110</v>
      </c>
      <c r="M329" s="152">
        <f t="shared" ca="1" si="98"/>
        <v>668110</v>
      </c>
      <c r="N329" s="152">
        <f t="shared" ca="1" si="98"/>
        <v>556300.01</v>
      </c>
      <c r="O329" s="151">
        <f t="shared" ref="O329:O331" ca="1" si="99">IF(L329&gt;0,N329*100/L329,0)</f>
        <v>87.867828655367944</v>
      </c>
      <c r="P329" s="151">
        <f t="shared" ref="P329:P331" ca="1" si="100">IF(M329&gt;0,N329*100/M329,0)</f>
        <v>83.264733352292282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633110</v>
      </c>
      <c r="M331" s="157">
        <f t="shared" ca="1" si="102"/>
        <v>668110</v>
      </c>
      <c r="N331" s="157">
        <f t="shared" ca="1" si="102"/>
        <v>556300.01</v>
      </c>
      <c r="O331" s="156">
        <f t="shared" ca="1" si="99"/>
        <v>87.867828655367944</v>
      </c>
      <c r="P331" s="156">
        <f t="shared" ca="1" si="100"/>
        <v>83.264733352292282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IFERROR(__xludf.DUMMYFUNCTION("IMPORTRANGE(""https://docs.google.com/spreadsheets/d/1Yj_ptqi66GCucihVvJfMjLAmec39IyEx_6qawtMGysU/edit?usp=sharing"",""สบก!DM66"")"),413750.01)</f>
        <v>413750.01</v>
      </c>
      <c r="O333" s="169">
        <f ca="1">IF(L333&gt;0,N333*100/L333,0)</f>
        <v>85.114482318816727</v>
      </c>
      <c r="P333" s="169">
        <f ca="1">IF(M333&gt;0,N333*100/M333,0)</f>
        <v>79.397825794937731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96.972789115646265</v>
      </c>
      <c r="P337" s="49">
        <f ca="1">IF(M337&gt;0,N337*100/M337,0)</f>
        <v>96.972789115646265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IFERROR(__xludf.DUMMYFUNCTION("IMPORTRANGE(""https://docs.google.com/spreadsheets/d/1SX6NBoVAgQJ6U1MVXOaj8PK2l7WJ3RER9xtqwdhxkhw/edit?usp=sharing"",""นครปฐม!L242"")"),369450)</f>
        <v>369450</v>
      </c>
      <c r="M347" s="358"/>
      <c r="N347" s="358">
        <f ca="1">IFERROR(__xludf.DUMMYFUNCTION("IMPORTRANGE(""https://docs.google.com/spreadsheets/d/1SX6NBoVAgQJ6U1MVXOaj8PK2l7WJ3RER9xtqwdhxkhw/edit?usp=sharing"",""นครปฐม!M242"")"),319964.36)</f>
        <v>319964.36</v>
      </c>
      <c r="O347" s="358">
        <f ca="1">+IF(L347&gt;0,N347*100/L347,0)</f>
        <v>86.605592096359459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IFERROR(__xludf.DUMMYFUNCTION("IMPORTRANGE(""https://docs.google.com/spreadsheets/d/1SX6NBoVAgQJ6U1MVXOaj8PK2l7WJ3RER9xtqwdhxkhw/edit?usp=sharing"",""นครปฐม!M296"")"),130250)</f>
        <v>130250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IFERROR(__xludf.DUMMYFUNCTION("IMPORTRANGE(""https://docs.google.com/spreadsheets/d/1SX6NBoVAgQJ6U1MVXOaj8PK2l7WJ3RER9xtqwdhxkhw/edit?usp=sharing"",""นครปฐม!M299"")"),130250)</f>
        <v>130250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IFERROR(__xludf.DUMMYFUNCTION("IMPORTRANGE(""https://docs.google.com/spreadsheets/d/1SX6NBoVAgQJ6U1MVXOaj8PK2l7WJ3RER9xtqwdhxkhw/edit?usp=sharing"",""นครปฐม!M301"")"),130250)</f>
        <v>130250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IFERROR(__xludf.DUMMYFUNCTION("IMPORTRANGE(""https://docs.google.com/spreadsheets/d/1SX6NBoVAgQJ6U1MVXOaj8PK2l7WJ3RER9xtqwdhxkhw/edit?usp=sharing"",""นครปฐม!M305"")"),27700)</f>
        <v>27700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IFERROR(__xludf.DUMMYFUNCTION("IMPORTRANGE(""https://docs.google.com/spreadsheets/d/1SX6NBoVAgQJ6U1MVXOaj8PK2l7WJ3RER9xtqwdhxkhw/edit?usp=sharing"",""นครปฐม!L330"")"),88600)</f>
        <v>88600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80.159142212189622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IFERROR(__xludf.DUMMYFUNCTION("IMPORTRANGE(""https://docs.google.com/spreadsheets/d/1SX6NBoVAgQJ6U1MVXOaj8PK2l7WJ3RER9xtqwdhxkhw/edit?usp=sharing"",""นครปฐม!L332"")"),88600)</f>
        <v>88600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80.159142212189622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IFERROR(__xludf.DUMMYFUNCTION("IMPORTRANGE(""https://docs.google.com/spreadsheets/d/1SX6NBoVAgQJ6U1MVXOaj8PK2l7WJ3RER9xtqwdhxkhw/edit?usp=sharing"",""นครปฐม!L334"")"),88600)</f>
        <v>88600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80.159142212189622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IFERROR(__xludf.DUMMYFUNCTION("IMPORTRANGE(""https://docs.google.com/spreadsheets/d/1SX6NBoVAgQJ6U1MVXOaj8PK2l7WJ3RER9xtqwdhxkhw/edit?usp=sharing"",""นครปฐม!M428"")"),32640)</f>
        <v>32640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IFERROR(__xludf.DUMMYFUNCTION("IMPORTRANGE(""https://docs.google.com/spreadsheets/d/1SX6NBoVAgQJ6U1MVXOaj8PK2l7WJ3RER9xtqwdhxkhw/edit?usp=sharing"",""นครปฐม!M430"")"),32640)</f>
        <v>32640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IFERROR(__xludf.DUMMYFUNCTION("IMPORTRANGE(""https://docs.google.com/spreadsheets/d/1SX6NBoVAgQJ6U1MVXOaj8PK2l7WJ3RER9xtqwdhxkhw/edit?usp=sharing"",""นครปฐม!M432"")"),32640)</f>
        <v>32640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IFERROR(__xludf.DUMMYFUNCTION("IMPORTRANGE(""https://docs.google.com/spreadsheets/d/1SX6NBoVAgQJ6U1MVXOaj8PK2l7WJ3RER9xtqwdhxkhw/edit?usp=sharing"",""นครปฐม!J459"")"),203)</f>
        <v>203</v>
      </c>
      <c r="K564" s="372">
        <f ca="1">IF(I564&gt;0,J564*100/I564,0)</f>
        <v>203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IFERROR(__xludf.DUMMYFUNCTION("IMPORTRANGE(""https://docs.google.com/spreadsheets/d/1SX6NBoVAgQJ6U1MVXOaj8PK2l7WJ3RER9xtqwdhxkhw/edit?usp=sharing"",""นครปฐม!M459"")"),85653.36)</f>
        <v>85653.36</v>
      </c>
      <c r="O564" s="373">
        <f t="shared" ref="O564:O568" ca="1" si="122">+IF(L564&gt;0,N564*100/L564,0)</f>
        <v>73.73739669421488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IFERROR(__xludf.DUMMYFUNCTION("IMPORTRANGE(""https://docs.google.com/spreadsheets/d/1SX6NBoVAgQJ6U1MVXOaj8PK2l7WJ3RER9xtqwdhxkhw/edit?usp=sharing"",""นครปฐม!M461"")"),85653.36)</f>
        <v>85653.36</v>
      </c>
      <c r="O566" s="169">
        <f t="shared" ca="1" si="122"/>
        <v>73.73739669421488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IFERROR(__xludf.DUMMYFUNCTION("IMPORTRANGE(""https://docs.google.com/spreadsheets/d/1SX6NBoVAgQJ6U1MVXOaj8PK2l7WJ3RER9xtqwdhxkhw/edit?usp=sharing"",""นครปฐม!M463"")"),85653.36)</f>
        <v>85653.36</v>
      </c>
      <c r="O568" s="169">
        <f t="shared" ca="1" si="122"/>
        <v>73.73739669421488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IFERROR(__xludf.DUMMYFUNCTION("IMPORTRANGE(""https://docs.google.com/spreadsheets/d/1SX6NBoVAgQJ6U1MVXOaj8PK2l7WJ3RER9xtqwdhxkhw/edit?usp=sharing"",""นครปฐม!M467"")"),10120)</f>
        <v>10120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IFERROR(__xludf.DUMMYFUNCTION("IMPORTRANGE(""https://docs.google.com/spreadsheets/d/1SX6NBoVAgQJ6U1MVXOaj8PK2l7WJ3RER9xtqwdhxkhw/edit?usp=sharing"",""นครปฐม!J468"")"),203)</f>
        <v>203</v>
      </c>
      <c r="K573" s="202">
        <f ca="1">IF(I573&gt;0,J573*100/I573,0)</f>
        <v>203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IFERROR(__xludf.DUMMYFUNCTION("IMPORTRANGE(""https://docs.google.com/spreadsheets/d/1SX6NBoVAgQJ6U1MVXOaj8PK2l7WJ3RER9xtqwdhxkhw/edit?usp=sharing"",""นครปฐม!J471"")"),54)</f>
        <v>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IFERROR(__xludf.DUMMYFUNCTION("IMPORTRANGE(""https://docs.google.com/spreadsheets/d/1SX6NBoVAgQJ6U1MVXOaj8PK2l7WJ3RER9xtqwdhxkhw/edit?usp=sharing"",""นครปฐม!J472"")"),140)</f>
        <v>140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IFERROR(__xludf.DUMMYFUNCTION("IMPORTRANGE(""https://docs.google.com/spreadsheets/d/1SX6NBoVAgQJ6U1MVXOaj8PK2l7WJ3RER9xtqwdhxkhw/edit?usp=sharing"",""นครปฐม!L492"")"),1800)</f>
        <v>1800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22.222222222222221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IFERROR(__xludf.DUMMYFUNCTION("IMPORTRANGE(""https://docs.google.com/spreadsheets/d/1SX6NBoVAgQJ6U1MVXOaj8PK2l7WJ3RER9xtqwdhxkhw/edit?usp=sharing"",""นครปฐม!L494"")"),1800)</f>
        <v>1800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22.222222222222221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IFERROR(__xludf.DUMMYFUNCTION("IMPORTRANGE(""https://docs.google.com/spreadsheets/d/1SX6NBoVAgQJ6U1MVXOaj8PK2l7WJ3RER9xtqwdhxkhw/edit?usp=sharing"",""นครปฐม!L496"")"),1800)</f>
        <v>1800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22.222222222222221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IFERROR(__xludf.DUMMYFUNCTION("IMPORTRANGE(""https://docs.google.com/spreadsheets/d/1SX6NBoVAgQJ6U1MVXOaj8PK2l7WJ3RER9xtqwdhxkhw/edit?usp=sharing"",""นครปฐม!I523"")"),2494326.36)</f>
        <v>2494326.36</v>
      </c>
      <c r="J628" s="342">
        <f ca="1">IFERROR(__xludf.DUMMYFUNCTION("IMPORTRANGE(""https://docs.google.com/spreadsheets/d/1SX6NBoVAgQJ6U1MVXOaj8PK2l7WJ3RER9xtqwdhxkhw/edit?usp=sharing"",""นครปฐม!J523"")"),2518826.36)</f>
        <v>2518826.36</v>
      </c>
      <c r="K628" s="343">
        <f t="shared" ref="K628:K635" ca="1" si="129">IF(I628&gt;0,J628*100/I628,0)</f>
        <v>100.98222912578289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IFERROR(__xludf.DUMMYFUNCTION("IMPORTRANGE(""https://docs.google.com/spreadsheets/d/1SX6NBoVAgQJ6U1MVXOaj8PK2l7WJ3RER9xtqwdhxkhw/edit?usp=sharing"",""นครปฐม!I524"")"),56)</f>
        <v>56</v>
      </c>
      <c r="J629" s="342">
        <f ca="1">IFERROR(__xludf.DUMMYFUNCTION("IMPORTRANGE(""https://docs.google.com/spreadsheets/d/1SX6NBoVAgQJ6U1MVXOaj8PK2l7WJ3RER9xtqwdhxkhw/edit?usp=sharing"",""นครปฐม!J524"")"),64)</f>
        <v>64</v>
      </c>
      <c r="K629" s="343">
        <f t="shared" ca="1" si="129"/>
        <v>114.28571428571429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IFERROR(__xludf.DUMMYFUNCTION("IMPORTRANGE(""https://docs.google.com/spreadsheets/d/1SX6NBoVAgQJ6U1MVXOaj8PK2l7WJ3RER9xtqwdhxkhw/edit?usp=sharing"",""นครปฐม!J525"")"),673336.66)</f>
        <v>673336.66</v>
      </c>
      <c r="K630" s="343">
        <f t="shared" ca="1" si="129"/>
        <v>52.813022321805136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IFERROR(__xludf.DUMMYFUNCTION("IMPORTRANGE(""https://docs.google.com/spreadsheets/d/1SX6NBoVAgQJ6U1MVXOaj8PK2l7WJ3RER9xtqwdhxkhw/edit?usp=sharing"",""นครปฐม!J527"")"),537681.9)</f>
        <v>537681.9</v>
      </c>
      <c r="K632" s="343">
        <f t="shared" ca="1" si="129"/>
        <v>101.86521544990978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IFERROR(__xludf.DUMMYFUNCTION("IMPORTRANGE(""https://docs.google.com/spreadsheets/d/1SX6NBoVAgQJ6U1MVXOaj8PK2l7WJ3RER9xtqwdhxkhw/edit?usp=sharing"",""นครปฐม!J528"")"),236)</f>
        <v>236</v>
      </c>
      <c r="K633" s="343">
        <f t="shared" ca="1" si="129"/>
        <v>90.07633587786259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IFERROR(__xludf.DUMMYFUNCTION("IMPORTRANGE(""https://docs.google.com/spreadsheets/d/1SX6NBoVAgQJ6U1MVXOaj8PK2l7WJ3RER9xtqwdhxkhw/edit?usp=sharing"",""นครปฐม!J529"")"),2260000)</f>
        <v>2260000</v>
      </c>
      <c r="K634" s="343">
        <f t="shared" ca="1" si="129"/>
        <v>51.247165532879819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IFERROR(__xludf.DUMMYFUNCTION("IMPORTRANGE(""https://docs.google.com/spreadsheets/d/1SX6NBoVAgQJ6U1MVXOaj8PK2l7WJ3RER9xtqwdhxkhw/edit?usp=sharing"",""นครปฐม!J530"")"),47)</f>
        <v>47</v>
      </c>
      <c r="K635" s="487">
        <f t="shared" ca="1" si="129"/>
        <v>50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740</v>
      </c>
      <c r="O636" s="511">
        <f t="shared" ref="O636:O640" ca="1" si="130">+IF(L636&gt;0,N636*100/L636,0)</f>
        <v>19.072164948453608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740</v>
      </c>
      <c r="O638" s="523">
        <f t="shared" ca="1" si="130"/>
        <v>19.072164948453608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740</v>
      </c>
      <c r="O640" s="523">
        <f t="shared" ca="1" si="130"/>
        <v>19.072164948453608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740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IFERROR(__xludf.DUMMYFUNCTION("IMPORTRANGE(""https://docs.google.com/spreadsheets/d/1SX6NBoVAgQJ6U1MVXOaj8PK2l7WJ3RER9xtqwdhxkhw/edit#gid=346597447"",""นครปฐม!J560"")"),2)</f>
        <v>2</v>
      </c>
      <c r="K665" s="538">
        <f ca="1">IF(I665&gt;0,J665*100/I665,0)</f>
        <v>200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IFERROR(__xludf.DUMMYFUNCTION("IMPORTRANGE(""https://docs.google.com/spreadsheets/d/1SX6NBoVAgQJ6U1MVXOaj8PK2l7WJ3RER9xtqwdhxkhw/edit#gid=346597447"",""นครปฐม!J561"")"),2)</f>
        <v>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IFERROR(__xludf.DUMMYFUNCTION("IMPORTRANGE(""https://docs.google.com/spreadsheets/d/1SX6NBoVAgQJ6U1MVXOaj8PK2l7WJ3RER9xtqwdhxkhw/edit#gid=346597447"",""นครปฐม!J562"")"),14.13)</f>
        <v>14.13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IFERROR(__xludf.DUMMYFUNCTION("IMPORTRANGE(""https://docs.google.com/spreadsheets/d/1SX6NBoVAgQJ6U1MVXOaj8PK2l7WJ3RER9xtqwdhxkhw/edit#gid=346597447"",""นครปฐม!M563"")"),740)</f>
        <v>740</v>
      </c>
      <c r="O668" s="538">
        <f ca="1">IF(L668&gt;0,N668*100/L668,0)</f>
        <v>43.02325581395349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42</vt:i4>
      </vt:variant>
    </vt:vector>
  </HeadingPairs>
  <TitlesOfParts>
    <vt:vector size="6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2022-09-07T02:59:36Z</dcterms:modified>
</cp:coreProperties>
</file>